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0" yWindow="65446" windowWidth="13455" windowHeight="12915" activeTab="0"/>
  </bookViews>
  <sheets>
    <sheet name="Results" sheetId="1" r:id="rId1"/>
    <sheet name="Club Trophy" sheetId="2" r:id="rId2"/>
    <sheet name="Events" sheetId="3" state="hidden" r:id="rId3"/>
    <sheet name="Jells Relay" sheetId="4" state="hidden" r:id="rId4"/>
    <sheet name="Road Relays" sheetId="5" state="hidden" r:id="rId5"/>
    <sheet name="Tan Relays" sheetId="6" r:id="rId6"/>
  </sheets>
  <definedNames>
    <definedName name="_xlnm.Print_Area" localSheetId="1">'Club Trophy'!$A$1:$O$84</definedName>
    <definedName name="_xlnm.Print_Area" localSheetId="2">'Events'!$A$1:$U$106</definedName>
    <definedName name="_xlnm.Print_Area" localSheetId="0">'Results'!$A$1:$V$126</definedName>
    <definedName name="_xlnm.Print_Area" localSheetId="4">'Road Relays'!$A$1:$K$21</definedName>
    <definedName name="_xlnm.Print_Area" localSheetId="5">'Tan Relays'!$B$1:$K$23</definedName>
    <definedName name="_xlnm.Print_Titles" localSheetId="2">'Events'!$1:$2</definedName>
    <definedName name="_xlnm.Print_Titles" localSheetId="0">'Results'!$1:$2</definedName>
  </definedNames>
  <calcPr fullCalcOnLoad="1"/>
</workbook>
</file>

<file path=xl/comments1.xml><?xml version="1.0" encoding="utf-8"?>
<comments xmlns="http://schemas.openxmlformats.org/spreadsheetml/2006/main">
  <authors>
    <author>dell</author>
    <author>James</author>
  </authors>
  <commentList>
    <comment ref="C126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Add 1 for Stevie's DNF</t>
        </r>
      </text>
    </comment>
    <comment ref="O57" authorId="1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U15 100 in field</t>
        </r>
      </text>
    </comment>
    <comment ref="Q60" authorId="1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Open</t>
        </r>
      </text>
    </comment>
    <comment ref="Q52" authorId="1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Open</t>
        </r>
      </text>
    </comment>
    <comment ref="Q47" authorId="1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Open</t>
        </r>
      </text>
    </comment>
  </commentList>
</comments>
</file>

<file path=xl/comments2.xml><?xml version="1.0" encoding="utf-8"?>
<comments xmlns="http://schemas.openxmlformats.org/spreadsheetml/2006/main">
  <authors>
    <author>dell</author>
    <author>James</author>
  </authors>
  <commentList>
    <comment ref="C40" authorId="0">
      <text>
        <r>
          <rPr>
            <b/>
            <sz val="8"/>
            <rFont val="Tahoma"/>
            <family val="2"/>
          </rPr>
          <t>Adjusted for running in open race</t>
        </r>
        <r>
          <rPr>
            <sz val="8"/>
            <rFont val="Tahoma"/>
            <family val="2"/>
          </rPr>
          <t xml:space="preserve">
</t>
        </r>
      </text>
    </comment>
    <comment ref="I23" authorId="1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U15 100 in field</t>
        </r>
      </text>
    </comment>
    <comment ref="J25" authorId="1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Open
</t>
        </r>
      </text>
    </comment>
  </commentList>
</comments>
</file>

<file path=xl/sharedStrings.xml><?xml version="1.0" encoding="utf-8"?>
<sst xmlns="http://schemas.openxmlformats.org/spreadsheetml/2006/main" count="911" uniqueCount="365">
  <si>
    <t>Time</t>
  </si>
  <si>
    <t>Place</t>
  </si>
  <si>
    <t>Distance</t>
  </si>
  <si>
    <t>Men</t>
  </si>
  <si>
    <t>James Atkinson</t>
  </si>
  <si>
    <t>John Hand</t>
  </si>
  <si>
    <t>John Nolan</t>
  </si>
  <si>
    <t>Michael Harvey</t>
  </si>
  <si>
    <t>Total Field</t>
  </si>
  <si>
    <t>Women</t>
  </si>
  <si>
    <t>TEAM RESULTS</t>
  </si>
  <si>
    <t>Points</t>
  </si>
  <si>
    <t>Total</t>
  </si>
  <si>
    <t>The Club Trophy Formula</t>
  </si>
  <si>
    <t>Points are awarded each race for the percentage of the field that was not ahead of you.</t>
  </si>
  <si>
    <t>The actuarial formula is:</t>
  </si>
  <si>
    <t>100 x ( T - P + 1 ) / T</t>
  </si>
  <si>
    <t>For example in a field of 100 runners:</t>
  </si>
  <si>
    <t>if you came 1st you would score 100 points</t>
  </si>
  <si>
    <t>if you came 100th you would score 1 point</t>
  </si>
  <si>
    <t>if you came 27th you would score 74 points</t>
  </si>
  <si>
    <t xml:space="preserve">The formula provides a pretty fair comparative score for athletes of both sexes and in various age groups. </t>
  </si>
  <si>
    <t>The Coliban relay is allocated the average of your best 3 other races.</t>
  </si>
  <si>
    <t>Result Dropped</t>
  </si>
  <si>
    <t>If you win you will score 100. If you run midfield you will score 50. If you finish last you will score close to zero.</t>
  </si>
  <si>
    <t xml:space="preserve">Season </t>
  </si>
  <si>
    <t>Clyde Riddoch</t>
  </si>
  <si>
    <t>You are allowed to drop your worst race, ie. the best 9 out of 10 count towards this prestigious award.</t>
  </si>
  <si>
    <t>WAVERLEY WINTER TROPHY</t>
  </si>
  <si>
    <t>Christopher Knott</t>
  </si>
  <si>
    <t>Martin Spiteri</t>
  </si>
  <si>
    <t>Warren Holst</t>
  </si>
  <si>
    <t>Tony George</t>
  </si>
  <si>
    <t>Jells Park</t>
  </si>
  <si>
    <t>Road 15K</t>
  </si>
  <si>
    <t>Road 10K</t>
  </si>
  <si>
    <t>CC 16K</t>
  </si>
  <si>
    <t>Coliban Relay</t>
  </si>
  <si>
    <t>CC 12K</t>
  </si>
  <si>
    <t>CC 8K</t>
  </si>
  <si>
    <t>1/2 Mara</t>
  </si>
  <si>
    <t>Relay</t>
  </si>
  <si>
    <t>Sandown</t>
  </si>
  <si>
    <t>Bendigo</t>
  </si>
  <si>
    <t>Bundoora</t>
  </si>
  <si>
    <t>Burnley</t>
  </si>
  <si>
    <t>Tan</t>
  </si>
  <si>
    <t>No. Races</t>
  </si>
  <si>
    <t>No. Runs</t>
  </si>
  <si>
    <t>Tim Hassett</t>
  </si>
  <si>
    <t>Male Open</t>
  </si>
  <si>
    <t>Male U20</t>
  </si>
  <si>
    <t>Male U18</t>
  </si>
  <si>
    <t>Male U16</t>
  </si>
  <si>
    <t>Male U14</t>
  </si>
  <si>
    <t>CC 6K</t>
  </si>
  <si>
    <t>CC 4K</t>
  </si>
  <si>
    <t>Sally Atkinson</t>
  </si>
  <si>
    <t>Simone Albiston</t>
  </si>
  <si>
    <t>Female Open</t>
  </si>
  <si>
    <t>Uma Muthia</t>
  </si>
  <si>
    <t>Anissa Muthia</t>
  </si>
  <si>
    <t>Female U18</t>
  </si>
  <si>
    <t>Female U16</t>
  </si>
  <si>
    <t>Seema Muthia</t>
  </si>
  <si>
    <t>Division 7</t>
  </si>
  <si>
    <t>U18</t>
  </si>
  <si>
    <t>U16</t>
  </si>
  <si>
    <t>Female U14</t>
  </si>
  <si>
    <t>U20</t>
  </si>
  <si>
    <t>Steven Williams</t>
  </si>
  <si>
    <t>Dist</t>
  </si>
  <si>
    <t>Stephen Paine</t>
  </si>
  <si>
    <t>Michael Rafferty</t>
  </si>
  <si>
    <t>Female U20</t>
  </si>
  <si>
    <t>Division 4</t>
  </si>
  <si>
    <t>Bridget Albiston</t>
  </si>
  <si>
    <t>40+</t>
  </si>
  <si>
    <t>No. Waverley Runners</t>
  </si>
  <si>
    <t>Georgia Brock</t>
  </si>
  <si>
    <t>James McEniry</t>
  </si>
  <si>
    <t>Rohan Claffey</t>
  </si>
  <si>
    <t>Dropping worst run</t>
  </si>
  <si>
    <t>ave of best 3</t>
  </si>
  <si>
    <t>Rick Whitehead</t>
  </si>
  <si>
    <t>Craig Sanford</t>
  </si>
  <si>
    <t>Greg Raines</t>
  </si>
  <si>
    <t>Aaron Little</t>
  </si>
  <si>
    <t>Yohan Amerasekera</t>
  </si>
  <si>
    <t>Division 2</t>
  </si>
  <si>
    <t>Ballarat</t>
  </si>
  <si>
    <t>Dani Trowell</t>
  </si>
  <si>
    <t>6K</t>
  </si>
  <si>
    <t>3K</t>
  </si>
  <si>
    <t>4K</t>
  </si>
  <si>
    <t>5K</t>
  </si>
  <si>
    <t>2K</t>
  </si>
  <si>
    <t>CC Relays 6K</t>
  </si>
  <si>
    <t>Andrew Baxter</t>
  </si>
  <si>
    <t>Tim Albiston</t>
  </si>
  <si>
    <t>Troy Williams</t>
  </si>
  <si>
    <t>David Venour</t>
  </si>
  <si>
    <t>Andrew Coles</t>
  </si>
  <si>
    <t>Anthony Lee</t>
  </si>
  <si>
    <t>Shane Fielding</t>
  </si>
  <si>
    <t>Matt Sandilands</t>
  </si>
  <si>
    <t>Glenn Goodman</t>
  </si>
  <si>
    <t>James Wong</t>
  </si>
  <si>
    <t>Patrick Ziguras</t>
  </si>
  <si>
    <t>Kirsten Jackson</t>
  </si>
  <si>
    <t>Juanita Liston</t>
  </si>
  <si>
    <t>Jo Molnar</t>
  </si>
  <si>
    <t>Bree Bartlett</t>
  </si>
  <si>
    <t>Brimbank</t>
  </si>
  <si>
    <t>10K</t>
  </si>
  <si>
    <t>Ekiden Relay</t>
  </si>
  <si>
    <t>8K</t>
  </si>
  <si>
    <t>Julia Orzeszko</t>
  </si>
  <si>
    <t>May Teh Yong</t>
  </si>
  <si>
    <t>Robert Carstairs</t>
  </si>
  <si>
    <t>Place in Div 1</t>
  </si>
  <si>
    <t>APS</t>
  </si>
  <si>
    <t>Nicholas Thomas</t>
  </si>
  <si>
    <t>Road Relays 6.2K</t>
  </si>
  <si>
    <t>3.1K</t>
  </si>
  <si>
    <t xml:space="preserve"> = good run</t>
  </si>
  <si>
    <t>Janice Marston</t>
  </si>
  <si>
    <t>Craig Couper</t>
  </si>
  <si>
    <t>Division 1</t>
  </si>
  <si>
    <t>Division 3</t>
  </si>
  <si>
    <t>Division 6</t>
  </si>
  <si>
    <t>Balnarring</t>
  </si>
  <si>
    <t>Flemington</t>
  </si>
  <si>
    <t>Nick Paine</t>
  </si>
  <si>
    <t>Vanessa Diep</t>
  </si>
  <si>
    <t>Martine Parsons</t>
  </si>
  <si>
    <t>Emma Bellenger</t>
  </si>
  <si>
    <t>Hugh Hunter</t>
  </si>
  <si>
    <t>Aaron Nitschke</t>
  </si>
  <si>
    <t>Jeremy Nagle</t>
  </si>
  <si>
    <t>Selim Ahmed</t>
  </si>
  <si>
    <t>James Lee Bowman</t>
  </si>
  <si>
    <t>Madeleine Pape</t>
  </si>
  <si>
    <t>Y</t>
  </si>
  <si>
    <t>N</t>
  </si>
  <si>
    <t>Steve France</t>
  </si>
  <si>
    <t>Jells Park Cross Country Relays</t>
  </si>
  <si>
    <t>Men Div 1  6x6K</t>
  </si>
  <si>
    <t>Men Div 3  5x6K</t>
  </si>
  <si>
    <t>Men Div 5  4x6K</t>
  </si>
  <si>
    <t>Men Div 6  4x6K</t>
  </si>
  <si>
    <t>Men 40+  3x6K</t>
  </si>
  <si>
    <t>Women Div 2  4x6K</t>
  </si>
  <si>
    <t>Reg</t>
  </si>
  <si>
    <t>James Lee Burman</t>
  </si>
  <si>
    <t>Mukund Premkumar</t>
  </si>
  <si>
    <t>Men U16 3x3K 1pm</t>
  </si>
  <si>
    <t>Women U20  3x3K 1pm</t>
  </si>
  <si>
    <t>Division 5</t>
  </si>
  <si>
    <t>Seasons</t>
  </si>
  <si>
    <t>Ticket</t>
  </si>
  <si>
    <t>DOB</t>
  </si>
  <si>
    <t>Mobile</t>
  </si>
  <si>
    <t>0404 840 500</t>
  </si>
  <si>
    <t>17.3.95</t>
  </si>
  <si>
    <t>16.2.97</t>
  </si>
  <si>
    <t>27.10.93</t>
  </si>
  <si>
    <t>29.4.93</t>
  </si>
  <si>
    <t>18.4.97</t>
  </si>
  <si>
    <t>15.7.96</t>
  </si>
  <si>
    <t>22.5.93</t>
  </si>
  <si>
    <t>30.6.93</t>
  </si>
  <si>
    <t>45+</t>
  </si>
  <si>
    <t>50+</t>
  </si>
  <si>
    <t>Konrad Debicki</t>
  </si>
  <si>
    <t>Greg Carstairs</t>
  </si>
  <si>
    <t>For the half marathon, juniors are allocated the average of the best 3 other races.</t>
  </si>
  <si>
    <t>Men Div 1  6x3.8K</t>
  </si>
  <si>
    <t>Men Div 3  5x3.8K</t>
  </si>
  <si>
    <t>Men Div 5  4x3.8K</t>
  </si>
  <si>
    <t>Dave Venour</t>
  </si>
  <si>
    <t>Nick Thomas</t>
  </si>
  <si>
    <t>Men 40+  3x3.8K</t>
  </si>
  <si>
    <t>Men U16 3x3.8K</t>
  </si>
  <si>
    <t>Women Div 2  4x3.8K</t>
  </si>
  <si>
    <t>Tan Relays</t>
  </si>
  <si>
    <t>10th of 12</t>
  </si>
  <si>
    <t>Athletics Waverley - 2012 Winter Season Results</t>
  </si>
  <si>
    <t>Athletics Waverley - 2012 Cross Country Points</t>
  </si>
  <si>
    <t>Athletics Waverley - 2012 Winter Season Availability</t>
  </si>
  <si>
    <t>Age Grp</t>
  </si>
  <si>
    <t>Waverley</t>
  </si>
  <si>
    <t>0413 343 561</t>
  </si>
  <si>
    <t>0413 233 328</t>
  </si>
  <si>
    <t>17.1.66</t>
  </si>
  <si>
    <t>0433 802 432</t>
  </si>
  <si>
    <t>0418 138 314</t>
  </si>
  <si>
    <t>0419 365 371</t>
  </si>
  <si>
    <t>0418 420 609</t>
  </si>
  <si>
    <t>0438 016 846</t>
  </si>
  <si>
    <t>0414 473 164</t>
  </si>
  <si>
    <t>0414 522 448</t>
  </si>
  <si>
    <t>0422 235 433</t>
  </si>
  <si>
    <t>0404 889 179</t>
  </si>
  <si>
    <t>0422 879 262</t>
  </si>
  <si>
    <t>0419 988 261</t>
  </si>
  <si>
    <t>0447 082 991</t>
  </si>
  <si>
    <t>0425 762 680</t>
  </si>
  <si>
    <t>0416 052 115</t>
  </si>
  <si>
    <t>Ewen Vowels</t>
  </si>
  <si>
    <t>0423 905 111</t>
  </si>
  <si>
    <t>0406 015 483</t>
  </si>
  <si>
    <t>0431 154 208</t>
  </si>
  <si>
    <t>0423 906 394</t>
  </si>
  <si>
    <t>0439 902 907</t>
  </si>
  <si>
    <t>0421 279 927</t>
  </si>
  <si>
    <t>0421 688 544</t>
  </si>
  <si>
    <t>0431 727 293</t>
  </si>
  <si>
    <t>0433 306 604</t>
  </si>
  <si>
    <t>0419 397 807</t>
  </si>
  <si>
    <t>0403 304 328</t>
  </si>
  <si>
    <t>0409 856 104</t>
  </si>
  <si>
    <t>0417 568 606</t>
  </si>
  <si>
    <t>Mai Le</t>
  </si>
  <si>
    <t>Sam Dermoudy</t>
  </si>
  <si>
    <t>Greg Barton</t>
  </si>
  <si>
    <t>Chris Wilson</t>
  </si>
  <si>
    <t>0425 713 560</t>
  </si>
  <si>
    <t>0401 213 500</t>
  </si>
  <si>
    <t>0418 365 293</t>
  </si>
  <si>
    <t>0412 540 807</t>
  </si>
  <si>
    <t>0405 507 849</t>
  </si>
  <si>
    <t>Sally Lim</t>
  </si>
  <si>
    <t>0409 308 261</t>
  </si>
  <si>
    <t>0418 591 438</t>
  </si>
  <si>
    <t>0422 162 022</t>
  </si>
  <si>
    <t>0423 194 803</t>
  </si>
  <si>
    <t>0413 240 108</t>
  </si>
  <si>
    <t>0424 752 617</t>
  </si>
  <si>
    <t>0434 198 128</t>
  </si>
  <si>
    <t>19.4.96</t>
  </si>
  <si>
    <t>17.2.66</t>
  </si>
  <si>
    <t>14.1.91</t>
  </si>
  <si>
    <t>26.9.72</t>
  </si>
  <si>
    <t>30.1.89</t>
  </si>
  <si>
    <t>25.9.85</t>
  </si>
  <si>
    <t>27.4.78</t>
  </si>
  <si>
    <t>30.5.66</t>
  </si>
  <si>
    <t>21.4.63</t>
  </si>
  <si>
    <t>26.1.63</t>
  </si>
  <si>
    <t>27.12.63</t>
  </si>
  <si>
    <t>5.12.62</t>
  </si>
  <si>
    <t>28.4.90</t>
  </si>
  <si>
    <t>16.11.69</t>
  </si>
  <si>
    <t>25.9.64</t>
  </si>
  <si>
    <t>24.8.73</t>
  </si>
  <si>
    <t>0413 078 804</t>
  </si>
  <si>
    <t>0433 702 872</t>
  </si>
  <si>
    <t>17.10.69</t>
  </si>
  <si>
    <t>19.12.79</t>
  </si>
  <si>
    <t>16.3.76</t>
  </si>
  <si>
    <t>18.11.65</t>
  </si>
  <si>
    <t>17.8.70</t>
  </si>
  <si>
    <t>3.9.61</t>
  </si>
  <si>
    <t>4.11.91</t>
  </si>
  <si>
    <t>Ganesha Muthia</t>
  </si>
  <si>
    <t>0408 110 102</t>
  </si>
  <si>
    <t>11.1.96</t>
  </si>
  <si>
    <t>26.2.94</t>
  </si>
  <si>
    <t>0433 115 838</t>
  </si>
  <si>
    <t>0439 388 665</t>
  </si>
  <si>
    <t>10.9.90</t>
  </si>
  <si>
    <t>20.2.74</t>
  </si>
  <si>
    <t>20.8.63</t>
  </si>
  <si>
    <t>22.1.75</t>
  </si>
  <si>
    <t>0418 823 350</t>
  </si>
  <si>
    <t>25.7.53</t>
  </si>
  <si>
    <t>0435 108 217</t>
  </si>
  <si>
    <t>22.1.74</t>
  </si>
  <si>
    <t>31.8.68</t>
  </si>
  <si>
    <t>0419 422 261</t>
  </si>
  <si>
    <t>8.11.72</t>
  </si>
  <si>
    <t>25.4.71</t>
  </si>
  <si>
    <t>0430 580 094</t>
  </si>
  <si>
    <t>12.4.69</t>
  </si>
  <si>
    <t>0439 898 668</t>
  </si>
  <si>
    <t>9.8.71</t>
  </si>
  <si>
    <t>5.1.72</t>
  </si>
  <si>
    <t>0488 458 235</t>
  </si>
  <si>
    <t>0431 604 373</t>
  </si>
  <si>
    <t>28.6.93</t>
  </si>
  <si>
    <t>15.10.82</t>
  </si>
  <si>
    <t>19.9.61</t>
  </si>
  <si>
    <t>12.1.70</t>
  </si>
  <si>
    <t>55+</t>
  </si>
  <si>
    <t>21.11.67</t>
  </si>
  <si>
    <t>Naveen Tenneti</t>
  </si>
  <si>
    <t>0413 163 504</t>
  </si>
  <si>
    <t>19.7.90</t>
  </si>
  <si>
    <t>13.10.59</t>
  </si>
  <si>
    <t>24.2.84</t>
  </si>
  <si>
    <t>0421 768 575</t>
  </si>
  <si>
    <t>Nickie Scriven</t>
  </si>
  <si>
    <t>Juanita Kallergis</t>
  </si>
  <si>
    <t>Chris Dunne</t>
  </si>
  <si>
    <t>REMOVE</t>
  </si>
  <si>
    <t>Y?</t>
  </si>
  <si>
    <t>Saturday 21 April 12:30pm</t>
  </si>
  <si>
    <t>Stevie Williams</t>
  </si>
  <si>
    <t>Chris Knott</t>
  </si>
  <si>
    <t>Cillian Jansen</t>
  </si>
  <si>
    <t>Geelong</t>
  </si>
  <si>
    <t>2.5K</t>
  </si>
  <si>
    <t>DNF</t>
  </si>
  <si>
    <t>4th of 11</t>
  </si>
  <si>
    <t>12th of 16</t>
  </si>
  <si>
    <t>5th of 16</t>
  </si>
  <si>
    <t>9th of 11</t>
  </si>
  <si>
    <t>12th of 14</t>
  </si>
  <si>
    <t>3rd of 8</t>
  </si>
  <si>
    <t>0417 500 513</t>
  </si>
  <si>
    <t>0450 390 716</t>
  </si>
  <si>
    <t>0409 307 366</t>
  </si>
  <si>
    <t>0432 305 628</t>
  </si>
  <si>
    <t>9874 5439</t>
  </si>
  <si>
    <t>0432 554 415</t>
  </si>
  <si>
    <t>0457 002 376</t>
  </si>
  <si>
    <t>0400 147 162</t>
  </si>
  <si>
    <t>Matt Zonneveldt</t>
  </si>
  <si>
    <t>0433 665 315</t>
  </si>
  <si>
    <t>Liz Mukherji</t>
  </si>
  <si>
    <t>Road Relays</t>
  </si>
  <si>
    <t>Saturday 11 August 12pm</t>
  </si>
  <si>
    <t>Geelong Criterium - Barwon Heads Road, Belmont</t>
  </si>
  <si>
    <t>Men Div 1  6x6.3K</t>
  </si>
  <si>
    <t>Cillian Janssen</t>
  </si>
  <si>
    <t>Men Div 3  5x6.3K</t>
  </si>
  <si>
    <t>Niamh O'Reilley</t>
  </si>
  <si>
    <t>Not available</t>
  </si>
  <si>
    <t>Men 40+  3x6.3K</t>
  </si>
  <si>
    <t>Men U16 3x4.2K</t>
  </si>
  <si>
    <t>Women Div 2  4x6.3K</t>
  </si>
  <si>
    <t>Women U20  3x4.2K</t>
  </si>
  <si>
    <t xml:space="preserve">May Teh </t>
  </si>
  <si>
    <t>Mixed Div 5  4x6.3K</t>
  </si>
  <si>
    <t>1st of 6</t>
  </si>
  <si>
    <t>4th of 13</t>
  </si>
  <si>
    <t>6th of 7</t>
  </si>
  <si>
    <t>12th of 13</t>
  </si>
  <si>
    <t>12th of 12</t>
  </si>
  <si>
    <t>Road Relays 6.3K</t>
  </si>
  <si>
    <t>4.2K</t>
  </si>
  <si>
    <t>Saturday 15 September 9am</t>
  </si>
  <si>
    <t>Matt Zoneveldt</t>
  </si>
  <si>
    <t>Men Div 7  4x3.8K</t>
  </si>
  <si>
    <t>Mukund Premkumur</t>
  </si>
  <si>
    <t>Women Div 4  3x3.8K</t>
  </si>
  <si>
    <t>14th of 14</t>
  </si>
  <si>
    <t>11th of 11</t>
  </si>
  <si>
    <t>9th of 13</t>
  </si>
  <si>
    <t>23rd of 25</t>
  </si>
  <si>
    <t>5th of 25</t>
  </si>
  <si>
    <t>Women Div 4b 3x3.8K</t>
  </si>
  <si>
    <t>2nd of 7</t>
  </si>
  <si>
    <t>3rd of 11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</si>
</sst>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"/>
    <numFmt numFmtId="173" formatCode="0;;"/>
    <numFmt numFmtId="174" formatCode="0.0&quot;K&quot;"/>
    <numFmt numFmtId="175" formatCode="mmmmm\-yy"/>
    <numFmt numFmtId="176" formatCode="yy"/>
    <numFmt numFmtId="177" formatCode="00"/>
    <numFmt numFmtId="178" formatCode="\+0.0%"/>
    <numFmt numFmtId="179" formatCode="\+0.0%;\-0.0%"/>
    <numFmt numFmtId="180" formatCode="0.0"/>
    <numFmt numFmtId="181" formatCode="0.000"/>
    <numFmt numFmtId="182" formatCode="0.0000"/>
    <numFmt numFmtId="183" formatCode="dd\ mmm"/>
    <numFmt numFmtId="184" formatCode="d\ mmm\ yyyy"/>
    <numFmt numFmtId="185" formatCode="d\ mmm"/>
    <numFmt numFmtId="186" formatCode="0\ &quot;U16&quot;"/>
    <numFmt numFmtId="187" formatCode="0\ &quot;U20&quot;"/>
    <numFmt numFmtId="188" formatCode="0\ &quot;U18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;"/>
    <numFmt numFmtId="194" formatCode="[$-409]h:mm:ss\ AM/PM"/>
    <numFmt numFmtId="195" formatCode="[h]:mm"/>
    <numFmt numFmtId="196" formatCode="&quot;6K&quot;\ 0.00"/>
    <numFmt numFmtId="197" formatCode="&quot;8K &quot;0.00"/>
    <numFmt numFmtId="198" formatCode="&quot;10K &quot;0.00"/>
    <numFmt numFmtId="199" formatCode="&quot;6.2K &quot;0.00"/>
    <numFmt numFmtId="200" formatCode="&quot;6K   &quot;0.00"/>
    <numFmt numFmtId="201" formatCode="&quot;6K  &quot;0.00"/>
    <numFmt numFmtId="202" formatCode="&quot;6.3K &quot;0.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4"/>
      <name val="Arial"/>
      <family val="2"/>
    </font>
    <font>
      <b/>
      <u val="single"/>
      <sz val="3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4" fillId="33" borderId="0" xfId="0" applyFont="1" applyFill="1" applyAlignment="1">
      <alignment/>
    </xf>
    <xf numFmtId="2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right" vertical="center" wrapText="1"/>
    </xf>
    <xf numFmtId="0" fontId="0" fillId="33" borderId="0" xfId="0" applyFill="1" applyAlignment="1">
      <alignment horizontal="right" wrapText="1"/>
    </xf>
    <xf numFmtId="0" fontId="0" fillId="33" borderId="13" xfId="0" applyFill="1" applyBorder="1" applyAlignment="1">
      <alignment horizontal="right"/>
    </xf>
    <xf numFmtId="183" fontId="0" fillId="33" borderId="0" xfId="0" applyNumberFormat="1" applyFill="1" applyBorder="1" applyAlignment="1">
      <alignment horizontal="right"/>
    </xf>
    <xf numFmtId="183" fontId="0" fillId="33" borderId="14" xfId="0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2" fontId="0" fillId="33" borderId="11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" fontId="0" fillId="33" borderId="12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/>
    </xf>
    <xf numFmtId="2" fontId="0" fillId="33" borderId="15" xfId="0" applyNumberForma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/>
    </xf>
    <xf numFmtId="0" fontId="0" fillId="33" borderId="16" xfId="0" applyFill="1" applyBorder="1" applyAlignment="1">
      <alignment horizontal="right"/>
    </xf>
    <xf numFmtId="2" fontId="0" fillId="33" borderId="17" xfId="0" applyNumberFormat="1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8" xfId="0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9" fillId="33" borderId="14" xfId="0" applyFont="1" applyFill="1" applyBorder="1" applyAlignment="1">
      <alignment horizontal="right"/>
    </xf>
    <xf numFmtId="1" fontId="0" fillId="33" borderId="0" xfId="0" applyNumberFormat="1" applyFill="1" applyAlignment="1">
      <alignment/>
    </xf>
    <xf numFmtId="1" fontId="0" fillId="33" borderId="0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right"/>
    </xf>
    <xf numFmtId="0" fontId="1" fillId="33" borderId="20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21" xfId="0" applyFill="1" applyBorder="1" applyAlignment="1">
      <alignment horizontal="left"/>
    </xf>
    <xf numFmtId="0" fontId="6" fillId="33" borderId="12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0" fillId="33" borderId="22" xfId="0" applyFill="1" applyBorder="1" applyAlignment="1">
      <alignment horizontal="center"/>
    </xf>
    <xf numFmtId="185" fontId="0" fillId="33" borderId="22" xfId="0" applyNumberFormat="1" applyFill="1" applyBorder="1" applyAlignment="1">
      <alignment horizontal="right"/>
    </xf>
    <xf numFmtId="185" fontId="0" fillId="33" borderId="0" xfId="0" applyNumberFormat="1" applyFill="1" applyBorder="1" applyAlignment="1">
      <alignment horizontal="right"/>
    </xf>
    <xf numFmtId="185" fontId="0" fillId="33" borderId="14" xfId="0" applyNumberForma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9" fillId="33" borderId="11" xfId="0" applyFont="1" applyFill="1" applyBorder="1" applyAlignment="1">
      <alignment horizontal="centerContinuous"/>
    </xf>
    <xf numFmtId="0" fontId="9" fillId="33" borderId="12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/>
    </xf>
    <xf numFmtId="172" fontId="0" fillId="33" borderId="22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 horizontal="left"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 horizontal="right"/>
    </xf>
    <xf numFmtId="1" fontId="0" fillId="33" borderId="18" xfId="0" applyNumberFormat="1" applyFill="1" applyBorder="1" applyAlignment="1">
      <alignment horizontal="right"/>
    </xf>
    <xf numFmtId="1" fontId="0" fillId="33" borderId="18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right"/>
    </xf>
    <xf numFmtId="1" fontId="0" fillId="33" borderId="12" xfId="0" applyNumberFormat="1" applyFill="1" applyBorder="1" applyAlignment="1">
      <alignment horizontal="right"/>
    </xf>
    <xf numFmtId="2" fontId="0" fillId="33" borderId="21" xfId="0" applyNumberFormat="1" applyFont="1" applyFill="1" applyBorder="1" applyAlignment="1">
      <alignment horizontal="right" wrapText="1"/>
    </xf>
    <xf numFmtId="2" fontId="0" fillId="33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right" wrapText="1"/>
    </xf>
    <xf numFmtId="3" fontId="0" fillId="33" borderId="14" xfId="0" applyNumberFormat="1" applyFill="1" applyBorder="1" applyAlignment="1">
      <alignment horizontal="right"/>
    </xf>
    <xf numFmtId="193" fontId="0" fillId="33" borderId="20" xfId="0" applyNumberFormat="1" applyFill="1" applyBorder="1" applyAlignment="1">
      <alignment horizontal="right"/>
    </xf>
    <xf numFmtId="180" fontId="0" fillId="33" borderId="14" xfId="0" applyNumberFormat="1" applyFill="1" applyBorder="1" applyAlignment="1">
      <alignment horizontal="right"/>
    </xf>
    <xf numFmtId="180" fontId="0" fillId="33" borderId="12" xfId="0" applyNumberFormat="1" applyFill="1" applyBorder="1" applyAlignment="1">
      <alignment horizontal="right"/>
    </xf>
    <xf numFmtId="180" fontId="0" fillId="33" borderId="18" xfId="0" applyNumberFormat="1" applyFill="1" applyBorder="1" applyAlignment="1">
      <alignment horizontal="right"/>
    </xf>
    <xf numFmtId="180" fontId="0" fillId="33" borderId="0" xfId="0" applyNumberFormat="1" applyFill="1" applyBorder="1" applyAlignment="1">
      <alignment horizontal="right"/>
    </xf>
    <xf numFmtId="180" fontId="0" fillId="33" borderId="12" xfId="0" applyNumberFormat="1" applyFill="1" applyBorder="1" applyAlignment="1">
      <alignment horizontal="right" vertical="center" wrapText="1"/>
    </xf>
    <xf numFmtId="193" fontId="0" fillId="33" borderId="15" xfId="0" applyNumberFormat="1" applyFill="1" applyBorder="1" applyAlignment="1">
      <alignment horizontal="right"/>
    </xf>
    <xf numFmtId="0" fontId="0" fillId="34" borderId="0" xfId="0" applyFill="1" applyBorder="1" applyAlignment="1">
      <alignment/>
    </xf>
    <xf numFmtId="193" fontId="0" fillId="33" borderId="2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left" vertical="center"/>
    </xf>
    <xf numFmtId="0" fontId="15" fillId="33" borderId="16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33" borderId="13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right"/>
    </xf>
    <xf numFmtId="0" fontId="15" fillId="33" borderId="0" xfId="0" applyFont="1" applyFill="1" applyAlignment="1">
      <alignment horizontal="right"/>
    </xf>
    <xf numFmtId="0" fontId="16" fillId="33" borderId="13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33" borderId="13" xfId="0" applyFont="1" applyFill="1" applyBorder="1" applyAlignment="1">
      <alignment/>
    </xf>
    <xf numFmtId="1" fontId="15" fillId="33" borderId="0" xfId="0" applyNumberFormat="1" applyFont="1" applyFill="1" applyBorder="1" applyAlignment="1">
      <alignment/>
    </xf>
    <xf numFmtId="1" fontId="15" fillId="33" borderId="16" xfId="0" applyNumberFormat="1" applyFont="1" applyFill="1" applyBorder="1" applyAlignment="1">
      <alignment/>
    </xf>
    <xf numFmtId="0" fontId="15" fillId="33" borderId="0" xfId="0" applyFont="1" applyFill="1" applyBorder="1" applyAlignment="1">
      <alignment horizontal="right"/>
    </xf>
    <xf numFmtId="0" fontId="15" fillId="33" borderId="0" xfId="0" applyFont="1" applyFill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right" vertical="center" wrapText="1"/>
    </xf>
    <xf numFmtId="0" fontId="15" fillId="33" borderId="0" xfId="0" applyFont="1" applyFill="1" applyAlignment="1">
      <alignment horizontal="right" wrapText="1"/>
    </xf>
    <xf numFmtId="0" fontId="15" fillId="33" borderId="13" xfId="0" applyFont="1" applyFill="1" applyBorder="1" applyAlignment="1">
      <alignment horizontal="right"/>
    </xf>
    <xf numFmtId="1" fontId="15" fillId="33" borderId="0" xfId="0" applyNumberFormat="1" applyFont="1" applyFill="1" applyAlignment="1">
      <alignment/>
    </xf>
    <xf numFmtId="0" fontId="15" fillId="33" borderId="16" xfId="0" applyFont="1" applyFill="1" applyBorder="1" applyAlignment="1">
      <alignment/>
    </xf>
    <xf numFmtId="0" fontId="9" fillId="35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right"/>
    </xf>
    <xf numFmtId="0" fontId="7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16" fillId="33" borderId="22" xfId="0" applyFont="1" applyFill="1" applyBorder="1" applyAlignment="1">
      <alignment/>
    </xf>
    <xf numFmtId="0" fontId="15" fillId="33" borderId="24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1" fontId="15" fillId="33" borderId="24" xfId="0" applyNumberFormat="1" applyFont="1" applyFill="1" applyBorder="1" applyAlignment="1">
      <alignment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9" fillId="35" borderId="0" xfId="0" applyFont="1" applyFill="1" applyAlignment="1">
      <alignment horizontal="center"/>
    </xf>
    <xf numFmtId="2" fontId="0" fillId="0" borderId="0" xfId="0" applyNumberFormat="1" applyFont="1" applyAlignment="1">
      <alignment/>
    </xf>
    <xf numFmtId="1" fontId="0" fillId="33" borderId="14" xfId="0" applyNumberForma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1" fontId="15" fillId="33" borderId="16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83" fontId="15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/>
    </xf>
    <xf numFmtId="2" fontId="15" fillId="33" borderId="17" xfId="0" applyNumberFormat="1" applyFont="1" applyFill="1" applyBorder="1" applyAlignment="1">
      <alignment horizontal="center"/>
    </xf>
    <xf numFmtId="1" fontId="15" fillId="33" borderId="17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2" fontId="15" fillId="33" borderId="0" xfId="0" applyNumberFormat="1" applyFont="1" applyFill="1" applyAlignment="1">
      <alignment horizontal="center"/>
    </xf>
    <xf numFmtId="2" fontId="0" fillId="33" borderId="11" xfId="0" applyNumberFormat="1" applyFont="1" applyFill="1" applyBorder="1" applyAlignment="1">
      <alignment horizontal="center" vertical="center"/>
    </xf>
    <xf numFmtId="183" fontId="15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5" fillId="33" borderId="16" xfId="0" applyFont="1" applyFill="1" applyBorder="1" applyAlignment="1" quotePrefix="1">
      <alignment horizontal="center"/>
    </xf>
    <xf numFmtId="0" fontId="15" fillId="34" borderId="16" xfId="0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1" xfId="0" applyNumberFormat="1" applyFill="1" applyBorder="1" applyAlignment="1">
      <alignment horizontal="center"/>
    </xf>
    <xf numFmtId="21" fontId="0" fillId="0" borderId="0" xfId="0" applyNumberFormat="1" applyAlignment="1">
      <alignment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20" fillId="35" borderId="0" xfId="0" applyFont="1" applyFill="1" applyAlignment="1">
      <alignment/>
    </xf>
    <xf numFmtId="2" fontId="9" fillId="35" borderId="0" xfId="0" applyNumberFormat="1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horizontal="center"/>
    </xf>
    <xf numFmtId="1" fontId="15" fillId="0" borderId="16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/>
    </xf>
    <xf numFmtId="0" fontId="16" fillId="33" borderId="16" xfId="0" applyFont="1" applyFill="1" applyBorder="1" applyAlignment="1">
      <alignment/>
    </xf>
    <xf numFmtId="0" fontId="15" fillId="36" borderId="16" xfId="0" applyFont="1" applyFill="1" applyBorder="1" applyAlignment="1">
      <alignment/>
    </xf>
    <xf numFmtId="1" fontId="15" fillId="36" borderId="24" xfId="0" applyNumberFormat="1" applyFont="1" applyFill="1" applyBorder="1" applyAlignment="1">
      <alignment/>
    </xf>
    <xf numFmtId="1" fontId="15" fillId="34" borderId="16" xfId="0" applyNumberFormat="1" applyFont="1" applyFill="1" applyBorder="1" applyAlignment="1">
      <alignment horizontal="center"/>
    </xf>
    <xf numFmtId="2" fontId="0" fillId="0" borderId="22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35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15" fillId="36" borderId="16" xfId="0" applyFont="1" applyFill="1" applyBorder="1" applyAlignment="1">
      <alignment/>
    </xf>
    <xf numFmtId="0" fontId="15" fillId="34" borderId="16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2" fontId="0" fillId="33" borderId="0" xfId="0" applyNumberFormat="1" applyFill="1" applyBorder="1" applyAlignment="1">
      <alignment horizontal="right"/>
    </xf>
    <xf numFmtId="2" fontId="0" fillId="33" borderId="11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 horizontal="left"/>
    </xf>
    <xf numFmtId="2" fontId="0" fillId="33" borderId="17" xfId="0" applyNumberFormat="1" applyFill="1" applyBorder="1" applyAlignment="1">
      <alignment horizontal="right"/>
    </xf>
    <xf numFmtId="2" fontId="0" fillId="33" borderId="11" xfId="0" applyNumberFormat="1" applyFill="1" applyBorder="1" applyAlignment="1">
      <alignment horizontal="right" vertical="center" wrapText="1"/>
    </xf>
    <xf numFmtId="183" fontId="0" fillId="33" borderId="0" xfId="0" applyNumberFormat="1" applyFill="1" applyBorder="1" applyAlignment="1">
      <alignment horizontal="right"/>
    </xf>
    <xf numFmtId="2" fontId="0" fillId="34" borderId="22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" fontId="15" fillId="36" borderId="24" xfId="0" applyNumberFormat="1" applyFont="1" applyFill="1" applyBorder="1" applyAlignment="1">
      <alignment/>
    </xf>
    <xf numFmtId="0" fontId="15" fillId="33" borderId="24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0" fontId="0" fillId="0" borderId="0" xfId="0" applyFont="1" applyFill="1" applyAlignment="1">
      <alignment/>
    </xf>
    <xf numFmtId="21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0" fontId="0" fillId="34" borderId="14" xfId="0" applyFill="1" applyBorder="1" applyAlignment="1">
      <alignment/>
    </xf>
    <xf numFmtId="0" fontId="0" fillId="33" borderId="25" xfId="0" applyFill="1" applyBorder="1" applyAlignment="1">
      <alignment/>
    </xf>
    <xf numFmtId="2" fontId="0" fillId="33" borderId="26" xfId="0" applyNumberFormat="1" applyFill="1" applyBorder="1" applyAlignment="1">
      <alignment horizontal="right"/>
    </xf>
    <xf numFmtId="0" fontId="0" fillId="33" borderId="27" xfId="0" applyFill="1" applyBorder="1" applyAlignment="1">
      <alignment horizontal="right"/>
    </xf>
    <xf numFmtId="180" fontId="0" fillId="33" borderId="27" xfId="0" applyNumberFormat="1" applyFill="1" applyBorder="1" applyAlignment="1">
      <alignment horizontal="right"/>
    </xf>
    <xf numFmtId="1" fontId="0" fillId="33" borderId="27" xfId="0" applyNumberFormat="1" applyFill="1" applyBorder="1" applyAlignment="1">
      <alignment horizontal="center"/>
    </xf>
    <xf numFmtId="0" fontId="0" fillId="33" borderId="28" xfId="0" applyFill="1" applyBorder="1" applyAlignment="1">
      <alignment/>
    </xf>
    <xf numFmtId="2" fontId="0" fillId="33" borderId="29" xfId="0" applyNumberFormat="1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180" fontId="0" fillId="33" borderId="30" xfId="0" applyNumberFormat="1" applyFill="1" applyBorder="1" applyAlignment="1">
      <alignment horizontal="right"/>
    </xf>
    <xf numFmtId="1" fontId="0" fillId="33" borderId="30" xfId="0" applyNumberFormat="1" applyFill="1" applyBorder="1" applyAlignment="1">
      <alignment horizontal="center"/>
    </xf>
    <xf numFmtId="2" fontId="0" fillId="33" borderId="29" xfId="0" applyNumberFormat="1" applyFont="1" applyFill="1" applyBorder="1" applyAlignment="1">
      <alignment horizontal="right"/>
    </xf>
    <xf numFmtId="1" fontId="0" fillId="34" borderId="30" xfId="0" applyNumberFormat="1" applyFill="1" applyBorder="1" applyAlignment="1">
      <alignment horizontal="center"/>
    </xf>
    <xf numFmtId="0" fontId="0" fillId="33" borderId="31" xfId="0" applyFill="1" applyBorder="1" applyAlignment="1">
      <alignment/>
    </xf>
    <xf numFmtId="2" fontId="0" fillId="33" borderId="32" xfId="0" applyNumberFormat="1" applyFill="1" applyBorder="1" applyAlignment="1">
      <alignment horizontal="right"/>
    </xf>
    <xf numFmtId="0" fontId="0" fillId="33" borderId="33" xfId="0" applyFill="1" applyBorder="1" applyAlignment="1">
      <alignment horizontal="right"/>
    </xf>
    <xf numFmtId="180" fontId="0" fillId="33" borderId="33" xfId="0" applyNumberFormat="1" applyFill="1" applyBorder="1" applyAlignment="1">
      <alignment horizontal="right"/>
    </xf>
    <xf numFmtId="1" fontId="0" fillId="33" borderId="33" xfId="0" applyNumberFormat="1" applyFill="1" applyBorder="1" applyAlignment="1">
      <alignment horizontal="center"/>
    </xf>
    <xf numFmtId="197" fontId="0" fillId="33" borderId="29" xfId="0" applyNumberFormat="1" applyFill="1" applyBorder="1" applyAlignment="1">
      <alignment horizontal="right"/>
    </xf>
    <xf numFmtId="198" fontId="19" fillId="33" borderId="29" xfId="0" applyNumberFormat="1" applyFont="1" applyFill="1" applyBorder="1" applyAlignment="1">
      <alignment horizontal="right"/>
    </xf>
    <xf numFmtId="199" fontId="0" fillId="33" borderId="29" xfId="0" applyNumberFormat="1" applyFill="1" applyBorder="1" applyAlignment="1">
      <alignment horizontal="right"/>
    </xf>
    <xf numFmtId="0" fontId="0" fillId="33" borderId="34" xfId="0" applyFill="1" applyBorder="1" applyAlignment="1">
      <alignment/>
    </xf>
    <xf numFmtId="2" fontId="0" fillId="33" borderId="35" xfId="0" applyNumberFormat="1" applyFill="1" applyBorder="1" applyAlignment="1">
      <alignment horizontal="right"/>
    </xf>
    <xf numFmtId="0" fontId="0" fillId="33" borderId="36" xfId="0" applyFill="1" applyBorder="1" applyAlignment="1">
      <alignment horizontal="right"/>
    </xf>
    <xf numFmtId="180" fontId="0" fillId="33" borderId="36" xfId="0" applyNumberFormat="1" applyFill="1" applyBorder="1" applyAlignment="1">
      <alignment horizontal="right"/>
    </xf>
    <xf numFmtId="202" fontId="0" fillId="33" borderId="35" xfId="0" applyNumberFormat="1" applyFont="1" applyFill="1" applyBorder="1" applyAlignment="1">
      <alignment horizontal="right"/>
    </xf>
    <xf numFmtId="1" fontId="0" fillId="33" borderId="36" xfId="0" applyNumberFormat="1" applyFill="1" applyBorder="1" applyAlignment="1">
      <alignment horizontal="center"/>
    </xf>
    <xf numFmtId="174" fontId="0" fillId="33" borderId="27" xfId="0" applyNumberFormat="1" applyFill="1" applyBorder="1" applyAlignment="1">
      <alignment horizontal="right"/>
    </xf>
    <xf numFmtId="0" fontId="0" fillId="33" borderId="28" xfId="0" applyFont="1" applyFill="1" applyBorder="1" applyAlignment="1">
      <alignment/>
    </xf>
    <xf numFmtId="3" fontId="0" fillId="33" borderId="30" xfId="0" applyNumberFormat="1" applyFill="1" applyBorder="1" applyAlignment="1">
      <alignment horizontal="right"/>
    </xf>
    <xf numFmtId="0" fontId="0" fillId="33" borderId="28" xfId="0" applyFont="1" applyFill="1" applyBorder="1" applyAlignment="1">
      <alignment/>
    </xf>
    <xf numFmtId="3" fontId="0" fillId="33" borderId="33" xfId="0" applyNumberFormat="1" applyFill="1" applyBorder="1" applyAlignment="1">
      <alignment horizontal="right"/>
    </xf>
    <xf numFmtId="0" fontId="0" fillId="33" borderId="25" xfId="0" applyFont="1" applyFill="1" applyBorder="1" applyAlignment="1">
      <alignment/>
    </xf>
    <xf numFmtId="1" fontId="0" fillId="33" borderId="26" xfId="0" applyNumberFormat="1" applyFill="1" applyBorder="1" applyAlignment="1">
      <alignment horizontal="right"/>
    </xf>
    <xf numFmtId="1" fontId="0" fillId="33" borderId="27" xfId="0" applyNumberFormat="1" applyFill="1" applyBorder="1" applyAlignment="1">
      <alignment horizontal="right"/>
    </xf>
    <xf numFmtId="1" fontId="0" fillId="33" borderId="27" xfId="0" applyNumberFormat="1" applyFill="1" applyBorder="1" applyAlignment="1" quotePrefix="1">
      <alignment horizontal="right"/>
    </xf>
    <xf numFmtId="0" fontId="1" fillId="33" borderId="27" xfId="0" applyFont="1" applyFill="1" applyBorder="1" applyAlignment="1">
      <alignment horizontal="center"/>
    </xf>
    <xf numFmtId="1" fontId="0" fillId="33" borderId="29" xfId="0" applyNumberFormat="1" applyFill="1" applyBorder="1" applyAlignment="1">
      <alignment horizontal="right"/>
    </xf>
    <xf numFmtId="1" fontId="0" fillId="33" borderId="30" xfId="0" applyNumberFormat="1" applyFill="1" applyBorder="1" applyAlignment="1">
      <alignment horizontal="right"/>
    </xf>
    <xf numFmtId="0" fontId="1" fillId="33" borderId="30" xfId="0" applyFont="1" applyFill="1" applyBorder="1" applyAlignment="1">
      <alignment horizontal="center"/>
    </xf>
    <xf numFmtId="1" fontId="0" fillId="34" borderId="30" xfId="0" applyNumberFormat="1" applyFill="1" applyBorder="1" applyAlignment="1">
      <alignment horizontal="right"/>
    </xf>
    <xf numFmtId="0" fontId="0" fillId="34" borderId="30" xfId="0" applyFill="1" applyBorder="1" applyAlignment="1">
      <alignment horizontal="right"/>
    </xf>
    <xf numFmtId="0" fontId="1" fillId="34" borderId="30" xfId="0" applyFont="1" applyFill="1" applyBorder="1" applyAlignment="1">
      <alignment horizontal="center"/>
    </xf>
    <xf numFmtId="0" fontId="1" fillId="33" borderId="30" xfId="0" applyFont="1" applyFill="1" applyBorder="1" applyAlignment="1" quotePrefix="1">
      <alignment horizontal="center"/>
    </xf>
    <xf numFmtId="0" fontId="0" fillId="33" borderId="31" xfId="0" applyFont="1" applyFill="1" applyBorder="1" applyAlignment="1">
      <alignment/>
    </xf>
    <xf numFmtId="1" fontId="0" fillId="33" borderId="32" xfId="0" applyNumberFormat="1" applyFill="1" applyBorder="1" applyAlignment="1">
      <alignment horizontal="right"/>
    </xf>
    <xf numFmtId="1" fontId="0" fillId="33" borderId="33" xfId="0" applyNumberFormat="1" applyFill="1" applyBorder="1" applyAlignment="1">
      <alignment horizontal="right"/>
    </xf>
    <xf numFmtId="0" fontId="0" fillId="34" borderId="33" xfId="0" applyFill="1" applyBorder="1" applyAlignment="1">
      <alignment horizontal="right"/>
    </xf>
    <xf numFmtId="0" fontId="1" fillId="33" borderId="33" xfId="0" applyFont="1" applyFill="1" applyBorder="1" applyAlignment="1">
      <alignment horizontal="center"/>
    </xf>
    <xf numFmtId="0" fontId="1" fillId="33" borderId="27" xfId="0" applyFont="1" applyFill="1" applyBorder="1" applyAlignment="1" quotePrefix="1">
      <alignment horizontal="center"/>
    </xf>
    <xf numFmtId="1" fontId="0" fillId="33" borderId="30" xfId="0" applyNumberFormat="1" applyFill="1" applyBorder="1" applyAlignment="1" quotePrefix="1">
      <alignment horizontal="right"/>
    </xf>
    <xf numFmtId="1" fontId="0" fillId="33" borderId="35" xfId="0" applyNumberFormat="1" applyFill="1" applyBorder="1" applyAlignment="1">
      <alignment horizontal="right"/>
    </xf>
    <xf numFmtId="0" fontId="1" fillId="33" borderId="36" xfId="0" applyFont="1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201" fontId="0" fillId="33" borderId="35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6"/>
  <sheetViews>
    <sheetView tabSelected="1" view="pageBreakPreview" zoomScale="60" zoomScaleNormal="60" zoomScalePageLayoutView="0" workbookViewId="0" topLeftCell="A21">
      <pane xSplit="1" topLeftCell="B1" activePane="topRight" state="frozen"/>
      <selection pane="topLeft" activeCell="A1" sqref="A1"/>
      <selection pane="topRight" activeCell="P112" sqref="P112"/>
    </sheetView>
  </sheetViews>
  <sheetFormatPr defaultColWidth="9.140625" defaultRowHeight="12.75"/>
  <cols>
    <col min="1" max="1" width="20.00390625" style="7" customWidth="1"/>
    <col min="2" max="2" width="11.00390625" style="2" customWidth="1"/>
    <col min="3" max="3" width="9.8515625" style="3" customWidth="1"/>
    <col min="4" max="4" width="11.7109375" style="4" customWidth="1"/>
    <col min="5" max="5" width="9.140625" style="5" customWidth="1"/>
    <col min="6" max="6" width="9.8515625" style="4" customWidth="1"/>
    <col min="7" max="7" width="9.140625" style="5" customWidth="1"/>
    <col min="8" max="8" width="12.8515625" style="4" customWidth="1"/>
    <col min="9" max="9" width="9.140625" style="5" customWidth="1"/>
    <col min="10" max="10" width="11.57421875" style="5" customWidth="1"/>
    <col min="11" max="11" width="10.140625" style="5" customWidth="1"/>
    <col min="12" max="12" width="10.421875" style="4" customWidth="1"/>
    <col min="13" max="13" width="9.140625" style="5" customWidth="1"/>
    <col min="14" max="14" width="11.00390625" style="4" customWidth="1"/>
    <col min="15" max="15" width="9.140625" style="5" customWidth="1"/>
    <col min="16" max="16" width="11.421875" style="2" customWidth="1"/>
    <col min="17" max="17" width="9.140625" style="5" customWidth="1"/>
    <col min="18" max="18" width="10.421875" style="4" customWidth="1"/>
    <col min="19" max="19" width="9.140625" style="5" customWidth="1"/>
    <col min="20" max="20" width="9.140625" style="4" customWidth="1"/>
    <col min="21" max="21" width="9.140625" style="5" customWidth="1"/>
    <col min="22" max="22" width="12.57421875" style="6" customWidth="1"/>
    <col min="23" max="28" width="9.140625" style="6" customWidth="1"/>
    <col min="29" max="29" width="10.28125" style="7" customWidth="1"/>
    <col min="30" max="30" width="9.140625" style="7" customWidth="1"/>
    <col min="31" max="31" width="9.57421875" style="7" customWidth="1"/>
    <col min="32" max="32" width="10.28125" style="7" customWidth="1"/>
    <col min="33" max="33" width="10.00390625" style="7" customWidth="1"/>
    <col min="34" max="35" width="9.140625" style="7" customWidth="1"/>
    <col min="36" max="36" width="11.28125" style="7" customWidth="1"/>
    <col min="37" max="16384" width="9.140625" style="7" customWidth="1"/>
  </cols>
  <sheetData>
    <row r="1" ht="30">
      <c r="A1" s="1" t="s">
        <v>187</v>
      </c>
    </row>
    <row r="2" ht="17.25" customHeight="1">
      <c r="A2" s="8"/>
    </row>
    <row r="3" spans="1:38" s="17" customFormat="1" ht="18">
      <c r="A3" s="9"/>
      <c r="B3" s="10" t="s">
        <v>33</v>
      </c>
      <c r="C3" s="11"/>
      <c r="D3" s="10" t="s">
        <v>131</v>
      </c>
      <c r="E3" s="13"/>
      <c r="F3" s="98" t="s">
        <v>132</v>
      </c>
      <c r="G3" s="11"/>
      <c r="H3" s="10" t="s">
        <v>90</v>
      </c>
      <c r="I3" s="11"/>
      <c r="J3" s="10" t="s">
        <v>113</v>
      </c>
      <c r="K3" s="13"/>
      <c r="L3" s="10" t="s">
        <v>43</v>
      </c>
      <c r="M3" s="11"/>
      <c r="N3" s="12" t="s">
        <v>44</v>
      </c>
      <c r="O3" s="13"/>
      <c r="P3" s="10" t="s">
        <v>311</v>
      </c>
      <c r="Q3" s="13"/>
      <c r="R3" s="14" t="s">
        <v>45</v>
      </c>
      <c r="S3" s="11"/>
      <c r="T3" s="14" t="s">
        <v>46</v>
      </c>
      <c r="U3" s="11"/>
      <c r="V3" s="15" t="s">
        <v>48</v>
      </c>
      <c r="W3" s="16"/>
      <c r="X3" s="16"/>
      <c r="Y3" s="16"/>
      <c r="Z3" s="16"/>
      <c r="AA3" s="16"/>
      <c r="AB3" s="16"/>
      <c r="AC3" s="7"/>
      <c r="AD3" s="7"/>
      <c r="AE3" s="7"/>
      <c r="AF3" s="7"/>
      <c r="AG3" s="7"/>
      <c r="AH3" s="7"/>
      <c r="AI3" s="7"/>
      <c r="AJ3" s="7"/>
      <c r="AL3" s="7"/>
    </row>
    <row r="4" spans="1:38" s="3" customFormat="1" ht="12.75">
      <c r="A4" s="18"/>
      <c r="B4" s="19">
        <v>41020</v>
      </c>
      <c r="C4" s="20"/>
      <c r="D4" s="19">
        <v>41034</v>
      </c>
      <c r="E4" s="20"/>
      <c r="F4" s="19">
        <v>41055</v>
      </c>
      <c r="G4" s="20"/>
      <c r="H4" s="19">
        <v>41069</v>
      </c>
      <c r="I4" s="20"/>
      <c r="J4" s="19">
        <v>41083</v>
      </c>
      <c r="K4" s="20"/>
      <c r="L4" s="19">
        <v>41097</v>
      </c>
      <c r="M4" s="20"/>
      <c r="N4" s="19">
        <v>41111</v>
      </c>
      <c r="O4" s="20"/>
      <c r="P4" s="19">
        <v>41132</v>
      </c>
      <c r="Q4" s="20"/>
      <c r="R4" s="19">
        <v>41154</v>
      </c>
      <c r="S4" s="21"/>
      <c r="T4" s="19">
        <v>41167</v>
      </c>
      <c r="U4" s="21"/>
      <c r="V4" s="22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L4" s="7"/>
    </row>
    <row r="5" spans="1:38" s="3" customFormat="1" ht="12.75">
      <c r="A5" s="32"/>
      <c r="B5" s="33" t="s">
        <v>0</v>
      </c>
      <c r="C5" s="34" t="s">
        <v>1</v>
      </c>
      <c r="D5" s="33" t="s">
        <v>0</v>
      </c>
      <c r="E5" s="34" t="s">
        <v>1</v>
      </c>
      <c r="F5" s="33" t="s">
        <v>0</v>
      </c>
      <c r="G5" s="34" t="s">
        <v>1</v>
      </c>
      <c r="H5" s="33" t="s">
        <v>0</v>
      </c>
      <c r="I5" s="34" t="s">
        <v>1</v>
      </c>
      <c r="J5" s="33" t="s">
        <v>0</v>
      </c>
      <c r="K5" s="34" t="s">
        <v>1</v>
      </c>
      <c r="L5" s="33" t="s">
        <v>0</v>
      </c>
      <c r="M5" s="34" t="s">
        <v>71</v>
      </c>
      <c r="N5" s="33" t="s">
        <v>0</v>
      </c>
      <c r="O5" s="34" t="s">
        <v>1</v>
      </c>
      <c r="P5" s="33" t="s">
        <v>0</v>
      </c>
      <c r="Q5" s="34" t="s">
        <v>1</v>
      </c>
      <c r="R5" s="33" t="s">
        <v>0</v>
      </c>
      <c r="S5" s="34" t="s">
        <v>1</v>
      </c>
      <c r="T5" s="33" t="s">
        <v>0</v>
      </c>
      <c r="U5" s="34" t="s">
        <v>1</v>
      </c>
      <c r="V5" s="35"/>
      <c r="W5" s="5"/>
      <c r="X5" s="5"/>
      <c r="Y5" s="5"/>
      <c r="Z5" s="5"/>
      <c r="AA5" s="5"/>
      <c r="AB5" s="5"/>
      <c r="AC5" s="7"/>
      <c r="AD5" s="7"/>
      <c r="AE5" s="7"/>
      <c r="AF5" s="7"/>
      <c r="AG5" s="7"/>
      <c r="AH5" s="7"/>
      <c r="AI5" s="7"/>
      <c r="AJ5" s="7"/>
      <c r="AL5" s="7"/>
    </row>
    <row r="6" spans="1:24" ht="12.75">
      <c r="A6" s="36" t="s">
        <v>50</v>
      </c>
      <c r="B6" s="77" t="s">
        <v>97</v>
      </c>
      <c r="C6" s="21"/>
      <c r="D6" s="77" t="s">
        <v>39</v>
      </c>
      <c r="E6" s="21"/>
      <c r="F6" s="77" t="s">
        <v>35</v>
      </c>
      <c r="G6" s="21"/>
      <c r="H6" s="77" t="s">
        <v>34</v>
      </c>
      <c r="I6" s="21"/>
      <c r="J6" s="77" t="s">
        <v>36</v>
      </c>
      <c r="K6" s="21"/>
      <c r="L6" s="77" t="s">
        <v>115</v>
      </c>
      <c r="M6" s="90"/>
      <c r="N6" s="77" t="s">
        <v>38</v>
      </c>
      <c r="O6" s="21"/>
      <c r="P6" s="77" t="s">
        <v>350</v>
      </c>
      <c r="Q6" s="21"/>
      <c r="R6" s="77" t="s">
        <v>40</v>
      </c>
      <c r="S6" s="21"/>
      <c r="T6" s="77" t="s">
        <v>41</v>
      </c>
      <c r="U6" s="21"/>
      <c r="V6" s="22"/>
      <c r="X6" s="5"/>
    </row>
    <row r="7" spans="1:22" ht="12.75">
      <c r="A7" s="220" t="s">
        <v>102</v>
      </c>
      <c r="B7" s="221">
        <v>20.37</v>
      </c>
      <c r="C7" s="222">
        <v>94</v>
      </c>
      <c r="D7" s="221">
        <v>28.2</v>
      </c>
      <c r="E7" s="222">
        <v>58</v>
      </c>
      <c r="F7" s="221">
        <v>33.34</v>
      </c>
      <c r="G7" s="222">
        <v>54</v>
      </c>
      <c r="H7" s="221">
        <v>50.53</v>
      </c>
      <c r="I7" s="222">
        <v>38</v>
      </c>
      <c r="J7" s="221">
        <v>57.59</v>
      </c>
      <c r="K7" s="222">
        <v>38</v>
      </c>
      <c r="L7" s="221">
        <v>37.33</v>
      </c>
      <c r="M7" s="223">
        <v>10.4</v>
      </c>
      <c r="N7" s="221">
        <v>46.17</v>
      </c>
      <c r="O7" s="222">
        <v>82</v>
      </c>
      <c r="P7" s="221"/>
      <c r="Q7" s="222"/>
      <c r="R7" s="221">
        <v>72.05</v>
      </c>
      <c r="S7" s="222">
        <v>23</v>
      </c>
      <c r="T7" s="221"/>
      <c r="U7" s="222"/>
      <c r="V7" s="224">
        <f>COUNT(B7:U7)/2</f>
        <v>8</v>
      </c>
    </row>
    <row r="8" spans="1:22" ht="12.75">
      <c r="A8" s="225" t="s">
        <v>72</v>
      </c>
      <c r="B8" s="226">
        <v>23.21</v>
      </c>
      <c r="C8" s="227">
        <v>264</v>
      </c>
      <c r="D8" s="226">
        <v>27.41</v>
      </c>
      <c r="E8" s="227">
        <v>44</v>
      </c>
      <c r="F8" s="226">
        <v>35.39</v>
      </c>
      <c r="G8" s="227">
        <v>121</v>
      </c>
      <c r="H8" s="226"/>
      <c r="I8" s="227"/>
      <c r="J8" s="226">
        <v>59.02</v>
      </c>
      <c r="K8" s="227">
        <v>47</v>
      </c>
      <c r="L8" s="226">
        <v>24.48</v>
      </c>
      <c r="M8" s="228">
        <v>7.4</v>
      </c>
      <c r="N8" s="226">
        <v>44.37</v>
      </c>
      <c r="O8" s="227">
        <v>58</v>
      </c>
      <c r="P8" s="226"/>
      <c r="Q8" s="227"/>
      <c r="R8" s="226">
        <v>74.28</v>
      </c>
      <c r="S8" s="227">
        <v>37</v>
      </c>
      <c r="T8" s="226">
        <v>11.55</v>
      </c>
      <c r="U8" s="227">
        <v>60</v>
      </c>
      <c r="V8" s="229">
        <f aca="true" t="shared" si="0" ref="V8:V24">COUNT(B8:U8)/2</f>
        <v>8</v>
      </c>
    </row>
    <row r="9" spans="1:22" ht="12.75">
      <c r="A9" s="225" t="s">
        <v>4</v>
      </c>
      <c r="B9" s="226">
        <v>19.5</v>
      </c>
      <c r="C9" s="227">
        <v>57</v>
      </c>
      <c r="D9" s="226">
        <v>31.51</v>
      </c>
      <c r="E9" s="227">
        <v>174</v>
      </c>
      <c r="F9" s="226"/>
      <c r="G9" s="227"/>
      <c r="H9" s="226">
        <v>65.25</v>
      </c>
      <c r="I9" s="227">
        <v>271</v>
      </c>
      <c r="J9" s="226">
        <v>59.56</v>
      </c>
      <c r="K9" s="227">
        <v>59</v>
      </c>
      <c r="L9" s="226">
        <v>28.46</v>
      </c>
      <c r="M9" s="228">
        <v>8.2</v>
      </c>
      <c r="N9" s="226">
        <v>46.24</v>
      </c>
      <c r="O9" s="227">
        <v>86</v>
      </c>
      <c r="P9" s="226">
        <v>20.58</v>
      </c>
      <c r="Q9" s="227">
        <v>73</v>
      </c>
      <c r="R9" s="226">
        <v>75.53</v>
      </c>
      <c r="S9" s="227">
        <v>51</v>
      </c>
      <c r="T9" s="226">
        <v>12.32</v>
      </c>
      <c r="U9" s="227">
        <v>116</v>
      </c>
      <c r="V9" s="229">
        <f t="shared" si="0"/>
        <v>9</v>
      </c>
    </row>
    <row r="10" spans="1:22" ht="12.75">
      <c r="A10" s="225" t="s">
        <v>101</v>
      </c>
      <c r="B10" s="226"/>
      <c r="C10" s="227"/>
      <c r="D10" s="226">
        <v>29.21</v>
      </c>
      <c r="E10" s="227">
        <v>85</v>
      </c>
      <c r="F10" s="226">
        <v>34.46</v>
      </c>
      <c r="G10" s="227">
        <v>90</v>
      </c>
      <c r="H10" s="226">
        <v>51.47</v>
      </c>
      <c r="I10" s="227">
        <v>52</v>
      </c>
      <c r="J10" s="230" t="s">
        <v>313</v>
      </c>
      <c r="K10" s="227"/>
      <c r="L10" s="226"/>
      <c r="M10" s="228"/>
      <c r="N10" s="226">
        <v>46.26</v>
      </c>
      <c r="O10" s="227">
        <v>87</v>
      </c>
      <c r="P10" s="226">
        <v>21.41</v>
      </c>
      <c r="Q10" s="227">
        <v>114</v>
      </c>
      <c r="R10" s="226">
        <v>84.1</v>
      </c>
      <c r="S10" s="227">
        <v>158</v>
      </c>
      <c r="T10" s="226">
        <v>12.47</v>
      </c>
      <c r="U10" s="227">
        <v>142</v>
      </c>
      <c r="V10" s="229">
        <f t="shared" si="0"/>
        <v>7</v>
      </c>
    </row>
    <row r="11" spans="1:22" ht="12.75">
      <c r="A11" s="225" t="s">
        <v>225</v>
      </c>
      <c r="B11" s="226">
        <v>22.02</v>
      </c>
      <c r="C11" s="227">
        <v>180</v>
      </c>
      <c r="D11" s="226">
        <v>29.07</v>
      </c>
      <c r="E11" s="227">
        <v>77</v>
      </c>
      <c r="F11" s="226">
        <v>35.18</v>
      </c>
      <c r="G11" s="227">
        <v>108</v>
      </c>
      <c r="H11" s="226">
        <v>53.53</v>
      </c>
      <c r="I11" s="227">
        <v>76</v>
      </c>
      <c r="J11" s="226">
        <v>60.42</v>
      </c>
      <c r="K11" s="227">
        <v>70</v>
      </c>
      <c r="L11" s="226">
        <v>21.46</v>
      </c>
      <c r="M11" s="228">
        <v>6</v>
      </c>
      <c r="N11" s="226">
        <v>46.29</v>
      </c>
      <c r="O11" s="227">
        <v>90</v>
      </c>
      <c r="P11" s="226">
        <v>21.25</v>
      </c>
      <c r="Q11" s="227">
        <v>95</v>
      </c>
      <c r="R11" s="226">
        <v>77.37</v>
      </c>
      <c r="S11" s="227">
        <v>63</v>
      </c>
      <c r="T11" s="226">
        <v>12.41</v>
      </c>
      <c r="U11" s="227">
        <v>130</v>
      </c>
      <c r="V11" s="231">
        <f t="shared" si="0"/>
        <v>10</v>
      </c>
    </row>
    <row r="12" spans="1:22" ht="12.75">
      <c r="A12" s="225" t="s">
        <v>70</v>
      </c>
      <c r="B12" s="226" t="s">
        <v>313</v>
      </c>
      <c r="C12" s="227"/>
      <c r="D12" s="226"/>
      <c r="E12" s="227"/>
      <c r="F12" s="226"/>
      <c r="G12" s="227"/>
      <c r="H12" s="226"/>
      <c r="I12" s="227"/>
      <c r="J12" s="226"/>
      <c r="K12" s="227"/>
      <c r="L12" s="226"/>
      <c r="M12" s="228"/>
      <c r="N12" s="226"/>
      <c r="O12" s="227"/>
      <c r="P12" s="226"/>
      <c r="Q12" s="227"/>
      <c r="R12" s="226"/>
      <c r="S12" s="227"/>
      <c r="T12" s="226"/>
      <c r="U12" s="227"/>
      <c r="V12" s="229">
        <f t="shared" si="0"/>
        <v>0</v>
      </c>
    </row>
    <row r="13" spans="1:22" ht="12.75" hidden="1">
      <c r="A13" s="225" t="s">
        <v>103</v>
      </c>
      <c r="B13" s="226"/>
      <c r="C13" s="227"/>
      <c r="D13" s="226"/>
      <c r="E13" s="227"/>
      <c r="F13" s="226"/>
      <c r="G13" s="227"/>
      <c r="H13" s="226"/>
      <c r="I13" s="227"/>
      <c r="J13" s="226"/>
      <c r="K13" s="227"/>
      <c r="L13" s="226"/>
      <c r="M13" s="228"/>
      <c r="N13" s="226"/>
      <c r="O13" s="227"/>
      <c r="P13" s="226"/>
      <c r="Q13" s="227"/>
      <c r="R13" s="226"/>
      <c r="S13" s="227"/>
      <c r="T13" s="226"/>
      <c r="U13" s="227"/>
      <c r="V13" s="229">
        <f t="shared" si="0"/>
        <v>0</v>
      </c>
    </row>
    <row r="14" spans="1:22" ht="12.75">
      <c r="A14" s="225" t="s">
        <v>104</v>
      </c>
      <c r="B14" s="226">
        <v>21.02</v>
      </c>
      <c r="C14" s="227">
        <v>113</v>
      </c>
      <c r="D14" s="226">
        <v>29.24</v>
      </c>
      <c r="E14" s="227">
        <v>87</v>
      </c>
      <c r="F14" s="226">
        <v>34.59</v>
      </c>
      <c r="G14" s="227">
        <v>99</v>
      </c>
      <c r="H14" s="226">
        <v>52.56</v>
      </c>
      <c r="I14" s="227">
        <v>64</v>
      </c>
      <c r="J14" s="226">
        <v>67.32</v>
      </c>
      <c r="K14" s="227">
        <v>171</v>
      </c>
      <c r="L14" s="226"/>
      <c r="M14" s="228"/>
      <c r="N14" s="226"/>
      <c r="O14" s="227"/>
      <c r="P14" s="226">
        <v>22.24</v>
      </c>
      <c r="Q14" s="227">
        <v>156</v>
      </c>
      <c r="R14" s="226">
        <v>78.44</v>
      </c>
      <c r="S14" s="227">
        <v>82</v>
      </c>
      <c r="T14" s="226">
        <v>13.06</v>
      </c>
      <c r="U14" s="227">
        <v>193</v>
      </c>
      <c r="V14" s="229">
        <f t="shared" si="0"/>
        <v>8</v>
      </c>
    </row>
    <row r="15" spans="1:22" ht="12.75">
      <c r="A15" s="225" t="s">
        <v>81</v>
      </c>
      <c r="B15" s="226"/>
      <c r="C15" s="227"/>
      <c r="D15" s="226"/>
      <c r="E15" s="227"/>
      <c r="F15" s="226"/>
      <c r="G15" s="227"/>
      <c r="H15" s="226"/>
      <c r="I15" s="227"/>
      <c r="J15" s="226"/>
      <c r="K15" s="227"/>
      <c r="L15" s="226"/>
      <c r="M15" s="228"/>
      <c r="N15" s="226">
        <v>45.59</v>
      </c>
      <c r="O15" s="227">
        <v>77</v>
      </c>
      <c r="P15" s="226">
        <v>21.32</v>
      </c>
      <c r="Q15" s="227">
        <v>105</v>
      </c>
      <c r="R15" s="226"/>
      <c r="S15" s="227"/>
      <c r="T15" s="226">
        <v>12.54</v>
      </c>
      <c r="U15" s="227">
        <v>159</v>
      </c>
      <c r="V15" s="229">
        <f t="shared" si="0"/>
        <v>3</v>
      </c>
    </row>
    <row r="16" spans="1:22" ht="12.75">
      <c r="A16" s="225" t="s">
        <v>209</v>
      </c>
      <c r="B16" s="226"/>
      <c r="C16" s="227"/>
      <c r="D16" s="226"/>
      <c r="E16" s="227"/>
      <c r="F16" s="226">
        <v>36.23</v>
      </c>
      <c r="G16" s="227">
        <v>153</v>
      </c>
      <c r="H16" s="226">
        <v>54.31</v>
      </c>
      <c r="I16" s="227">
        <v>84</v>
      </c>
      <c r="J16" s="226">
        <v>60.14</v>
      </c>
      <c r="K16" s="227">
        <v>62</v>
      </c>
      <c r="L16" s="226">
        <v>21</v>
      </c>
      <c r="M16" s="228">
        <v>5.5</v>
      </c>
      <c r="N16" s="226">
        <v>47.1</v>
      </c>
      <c r="O16" s="227">
        <v>111</v>
      </c>
      <c r="P16" s="226">
        <v>21.28</v>
      </c>
      <c r="Q16" s="227">
        <v>98</v>
      </c>
      <c r="R16" s="226">
        <v>76.37</v>
      </c>
      <c r="S16" s="227">
        <v>55</v>
      </c>
      <c r="T16" s="226">
        <v>13.01</v>
      </c>
      <c r="U16" s="227">
        <v>177</v>
      </c>
      <c r="V16" s="229">
        <f>COUNT(B16:U16)/2</f>
        <v>8</v>
      </c>
    </row>
    <row r="17" spans="1:22" ht="12.75">
      <c r="A17" s="225" t="s">
        <v>30</v>
      </c>
      <c r="B17" s="226">
        <v>21.39</v>
      </c>
      <c r="C17" s="227">
        <v>150</v>
      </c>
      <c r="D17" s="226">
        <v>30.44</v>
      </c>
      <c r="E17" s="227">
        <v>137</v>
      </c>
      <c r="F17" s="226">
        <v>36.52</v>
      </c>
      <c r="G17" s="227">
        <v>165</v>
      </c>
      <c r="H17" s="226">
        <v>56.12</v>
      </c>
      <c r="I17" s="227">
        <v>121</v>
      </c>
      <c r="J17" s="226">
        <v>61.47</v>
      </c>
      <c r="K17" s="227">
        <v>87</v>
      </c>
      <c r="L17" s="226">
        <v>30.49</v>
      </c>
      <c r="M17" s="228">
        <v>8.2</v>
      </c>
      <c r="N17" s="226">
        <v>48.15</v>
      </c>
      <c r="O17" s="227">
        <v>138</v>
      </c>
      <c r="P17" s="226">
        <v>22.3</v>
      </c>
      <c r="Q17" s="227">
        <v>159</v>
      </c>
      <c r="R17" s="226">
        <v>84.28</v>
      </c>
      <c r="S17" s="227">
        <v>164</v>
      </c>
      <c r="T17" s="226">
        <v>13.26</v>
      </c>
      <c r="U17" s="227">
        <v>228</v>
      </c>
      <c r="V17" s="231">
        <f t="shared" si="0"/>
        <v>10</v>
      </c>
    </row>
    <row r="18" spans="1:22" ht="12.75">
      <c r="A18" s="225" t="s">
        <v>32</v>
      </c>
      <c r="B18" s="226">
        <v>22.11</v>
      </c>
      <c r="C18" s="227">
        <v>190</v>
      </c>
      <c r="D18" s="226">
        <v>30.35</v>
      </c>
      <c r="E18" s="227">
        <v>128</v>
      </c>
      <c r="F18" s="226">
        <v>37.16</v>
      </c>
      <c r="G18" s="227">
        <v>186</v>
      </c>
      <c r="H18" s="226">
        <v>55.57</v>
      </c>
      <c r="I18" s="227">
        <v>115</v>
      </c>
      <c r="J18" s="226"/>
      <c r="K18" s="227"/>
      <c r="L18" s="226"/>
      <c r="M18" s="228"/>
      <c r="N18" s="226">
        <v>50.05</v>
      </c>
      <c r="O18" s="227">
        <v>172</v>
      </c>
      <c r="P18" s="226"/>
      <c r="Q18" s="227"/>
      <c r="R18" s="226"/>
      <c r="S18" s="227"/>
      <c r="T18" s="226"/>
      <c r="U18" s="227"/>
      <c r="V18" s="229">
        <f t="shared" si="0"/>
        <v>5</v>
      </c>
    </row>
    <row r="19" spans="1:22" ht="12.75">
      <c r="A19" s="225" t="s">
        <v>328</v>
      </c>
      <c r="B19" s="226"/>
      <c r="C19" s="227"/>
      <c r="D19" s="226">
        <v>30.35</v>
      </c>
      <c r="E19" s="227">
        <v>129</v>
      </c>
      <c r="F19" s="226">
        <v>36.2</v>
      </c>
      <c r="G19" s="227">
        <v>149</v>
      </c>
      <c r="H19" s="226"/>
      <c r="I19" s="227"/>
      <c r="J19" s="226">
        <v>64.18</v>
      </c>
      <c r="K19" s="227">
        <v>129</v>
      </c>
      <c r="L19" s="226">
        <v>26.17</v>
      </c>
      <c r="M19" s="228">
        <v>3.33</v>
      </c>
      <c r="N19" s="226">
        <v>50.06</v>
      </c>
      <c r="O19" s="227">
        <v>173</v>
      </c>
      <c r="P19" s="226">
        <v>21.22</v>
      </c>
      <c r="Q19" s="227">
        <v>94</v>
      </c>
      <c r="R19" s="226">
        <v>79.15</v>
      </c>
      <c r="S19" s="227">
        <v>90</v>
      </c>
      <c r="T19" s="226">
        <v>12.53</v>
      </c>
      <c r="U19" s="227">
        <v>153</v>
      </c>
      <c r="V19" s="229">
        <f>COUNT(B19:U19)/2</f>
        <v>8</v>
      </c>
    </row>
    <row r="20" spans="1:22" ht="12.75">
      <c r="A20" s="225" t="s">
        <v>106</v>
      </c>
      <c r="B20" s="226">
        <v>22.33</v>
      </c>
      <c r="C20" s="227">
        <v>215</v>
      </c>
      <c r="D20" s="226"/>
      <c r="E20" s="227"/>
      <c r="F20" s="226">
        <v>38.01</v>
      </c>
      <c r="G20" s="227">
        <v>209</v>
      </c>
      <c r="H20" s="226">
        <v>58.59</v>
      </c>
      <c r="I20" s="227">
        <v>174</v>
      </c>
      <c r="J20" s="226"/>
      <c r="K20" s="227"/>
      <c r="L20" s="226"/>
      <c r="M20" s="228"/>
      <c r="N20" s="226"/>
      <c r="O20" s="227"/>
      <c r="P20" s="226"/>
      <c r="Q20" s="227"/>
      <c r="R20" s="226"/>
      <c r="S20" s="227"/>
      <c r="T20" s="226"/>
      <c r="U20" s="227"/>
      <c r="V20" s="229">
        <f>COUNT(B20:U20)/2</f>
        <v>3</v>
      </c>
    </row>
    <row r="21" spans="1:22" ht="12.75">
      <c r="A21" s="225" t="s">
        <v>80</v>
      </c>
      <c r="B21" s="226">
        <v>23.14</v>
      </c>
      <c r="C21" s="227">
        <v>253</v>
      </c>
      <c r="D21" s="226">
        <v>32.17</v>
      </c>
      <c r="E21" s="227">
        <v>188</v>
      </c>
      <c r="F21" s="226"/>
      <c r="G21" s="227"/>
      <c r="H21" s="226"/>
      <c r="I21" s="227"/>
      <c r="J21" s="226"/>
      <c r="K21" s="227"/>
      <c r="L21" s="226"/>
      <c r="M21" s="228"/>
      <c r="N21" s="226"/>
      <c r="O21" s="227"/>
      <c r="P21" s="226"/>
      <c r="Q21" s="227"/>
      <c r="R21" s="226"/>
      <c r="S21" s="227"/>
      <c r="T21" s="226"/>
      <c r="U21" s="227"/>
      <c r="V21" s="229">
        <f t="shared" si="0"/>
        <v>2</v>
      </c>
    </row>
    <row r="22" spans="1:22" ht="12.75">
      <c r="A22" s="225" t="s">
        <v>133</v>
      </c>
      <c r="B22" s="226">
        <v>22.54</v>
      </c>
      <c r="C22" s="227">
        <v>238</v>
      </c>
      <c r="D22" s="226">
        <v>30.45</v>
      </c>
      <c r="E22" s="227">
        <v>138</v>
      </c>
      <c r="F22" s="226">
        <v>39.58</v>
      </c>
      <c r="G22" s="227">
        <v>275</v>
      </c>
      <c r="H22" s="226"/>
      <c r="I22" s="227"/>
      <c r="J22" s="226"/>
      <c r="K22" s="227"/>
      <c r="L22" s="226"/>
      <c r="M22" s="228"/>
      <c r="N22" s="226"/>
      <c r="O22" s="227"/>
      <c r="P22" s="226"/>
      <c r="Q22" s="227"/>
      <c r="R22" s="226"/>
      <c r="S22" s="227"/>
      <c r="T22" s="226"/>
      <c r="U22" s="227"/>
      <c r="V22" s="229">
        <f t="shared" si="0"/>
        <v>3</v>
      </c>
    </row>
    <row r="23" spans="1:22" ht="12.75">
      <c r="A23" s="225" t="s">
        <v>85</v>
      </c>
      <c r="B23" s="226">
        <v>23.11</v>
      </c>
      <c r="C23" s="227">
        <v>250</v>
      </c>
      <c r="D23" s="226">
        <v>33.55</v>
      </c>
      <c r="E23" s="227">
        <v>239</v>
      </c>
      <c r="F23" s="226"/>
      <c r="G23" s="227"/>
      <c r="H23" s="226"/>
      <c r="I23" s="227"/>
      <c r="J23" s="226"/>
      <c r="K23" s="227"/>
      <c r="L23" s="226"/>
      <c r="M23" s="228"/>
      <c r="N23" s="226"/>
      <c r="O23" s="227"/>
      <c r="P23" s="226"/>
      <c r="Q23" s="227"/>
      <c r="R23" s="226"/>
      <c r="S23" s="227"/>
      <c r="T23" s="226"/>
      <c r="U23" s="227"/>
      <c r="V23" s="229">
        <f>COUNT(B23:U23)/2</f>
        <v>2</v>
      </c>
    </row>
    <row r="24" spans="1:22" ht="12.75" hidden="1">
      <c r="A24" s="225" t="s">
        <v>73</v>
      </c>
      <c r="B24" s="226"/>
      <c r="C24" s="227"/>
      <c r="D24" s="226"/>
      <c r="E24" s="227"/>
      <c r="F24" s="226"/>
      <c r="G24" s="227"/>
      <c r="H24" s="226"/>
      <c r="I24" s="227"/>
      <c r="J24" s="226"/>
      <c r="K24" s="227"/>
      <c r="L24" s="226"/>
      <c r="M24" s="228"/>
      <c r="N24" s="226"/>
      <c r="O24" s="227"/>
      <c r="P24" s="226"/>
      <c r="Q24" s="227"/>
      <c r="R24" s="226"/>
      <c r="S24" s="227"/>
      <c r="T24" s="226"/>
      <c r="U24" s="227"/>
      <c r="V24" s="229">
        <f t="shared" si="0"/>
        <v>0</v>
      </c>
    </row>
    <row r="25" spans="1:22" ht="12.75">
      <c r="A25" s="225" t="s">
        <v>7</v>
      </c>
      <c r="B25" s="226">
        <v>24.2</v>
      </c>
      <c r="C25" s="227">
        <v>310</v>
      </c>
      <c r="D25" s="226">
        <v>32.29</v>
      </c>
      <c r="E25" s="227">
        <v>196</v>
      </c>
      <c r="F25" s="226"/>
      <c r="G25" s="227"/>
      <c r="H25" s="226"/>
      <c r="I25" s="227"/>
      <c r="J25" s="226"/>
      <c r="K25" s="227"/>
      <c r="L25" s="226">
        <v>22.23</v>
      </c>
      <c r="M25" s="228">
        <v>5.7</v>
      </c>
      <c r="N25" s="226">
        <v>51.51</v>
      </c>
      <c r="O25" s="227">
        <v>203</v>
      </c>
      <c r="P25" s="226"/>
      <c r="Q25" s="227"/>
      <c r="R25" s="226">
        <v>86.56</v>
      </c>
      <c r="S25" s="227">
        <v>206</v>
      </c>
      <c r="T25" s="226">
        <v>15.32</v>
      </c>
      <c r="U25" s="227">
        <v>444</v>
      </c>
      <c r="V25" s="229">
        <f aca="true" t="shared" si="1" ref="V25:V30">COUNT(B25:U25)/2</f>
        <v>6</v>
      </c>
    </row>
    <row r="26" spans="1:22" ht="12.75">
      <c r="A26" s="225" t="s">
        <v>29</v>
      </c>
      <c r="B26" s="226">
        <v>24.58</v>
      </c>
      <c r="C26" s="227">
        <v>354</v>
      </c>
      <c r="D26" s="226">
        <v>33.42</v>
      </c>
      <c r="E26" s="227">
        <v>236</v>
      </c>
      <c r="F26" s="226"/>
      <c r="G26" s="227"/>
      <c r="H26" s="226"/>
      <c r="I26" s="227"/>
      <c r="J26" s="226"/>
      <c r="K26" s="227"/>
      <c r="L26" s="226">
        <v>23.55</v>
      </c>
      <c r="M26" s="228">
        <v>5.5</v>
      </c>
      <c r="N26" s="226"/>
      <c r="O26" s="227"/>
      <c r="P26" s="226">
        <v>24.04</v>
      </c>
      <c r="Q26" s="227">
        <v>243</v>
      </c>
      <c r="R26" s="226"/>
      <c r="S26" s="227"/>
      <c r="T26" s="226">
        <v>14.32</v>
      </c>
      <c r="U26" s="227">
        <v>352</v>
      </c>
      <c r="V26" s="229">
        <f t="shared" si="1"/>
        <v>5</v>
      </c>
    </row>
    <row r="27" spans="1:22" ht="12.75">
      <c r="A27" s="225" t="s">
        <v>31</v>
      </c>
      <c r="B27" s="226">
        <v>26.58</v>
      </c>
      <c r="C27" s="227">
        <v>415</v>
      </c>
      <c r="D27" s="226">
        <v>35.01</v>
      </c>
      <c r="E27" s="227">
        <v>269</v>
      </c>
      <c r="F27" s="226">
        <v>42.52</v>
      </c>
      <c r="G27" s="227">
        <v>368</v>
      </c>
      <c r="H27" s="226"/>
      <c r="I27" s="227"/>
      <c r="J27" s="226"/>
      <c r="K27" s="227"/>
      <c r="L27" s="226">
        <v>36.5</v>
      </c>
      <c r="M27" s="228">
        <v>8.2</v>
      </c>
      <c r="N27" s="226">
        <v>61.52</v>
      </c>
      <c r="O27" s="227">
        <v>334</v>
      </c>
      <c r="P27" s="226">
        <v>26.1</v>
      </c>
      <c r="Q27" s="227">
        <v>325</v>
      </c>
      <c r="R27" s="226">
        <v>93.42</v>
      </c>
      <c r="S27" s="227">
        <v>283</v>
      </c>
      <c r="T27" s="226">
        <v>15.4</v>
      </c>
      <c r="U27" s="227">
        <v>453</v>
      </c>
      <c r="V27" s="229">
        <f>COUNT(B27:U27)/2</f>
        <v>8</v>
      </c>
    </row>
    <row r="28" spans="1:22" ht="12.75">
      <c r="A28" s="225" t="s">
        <v>137</v>
      </c>
      <c r="B28" s="226">
        <v>27.27</v>
      </c>
      <c r="C28" s="227">
        <v>426</v>
      </c>
      <c r="D28" s="226">
        <v>39.05</v>
      </c>
      <c r="E28" s="227">
        <v>326</v>
      </c>
      <c r="F28" s="226">
        <v>47.09</v>
      </c>
      <c r="G28" s="227">
        <v>427</v>
      </c>
      <c r="H28" s="226"/>
      <c r="I28" s="227"/>
      <c r="J28" s="226">
        <v>83.47</v>
      </c>
      <c r="K28" s="227">
        <v>311</v>
      </c>
      <c r="L28" s="226">
        <v>35.23</v>
      </c>
      <c r="M28" s="228">
        <v>7.4</v>
      </c>
      <c r="N28" s="226"/>
      <c r="O28" s="227"/>
      <c r="P28" s="226"/>
      <c r="Q28" s="227"/>
      <c r="R28" s="226">
        <v>105.41</v>
      </c>
      <c r="S28" s="227">
        <v>358</v>
      </c>
      <c r="T28" s="226">
        <v>17.04</v>
      </c>
      <c r="U28" s="227">
        <v>507</v>
      </c>
      <c r="V28" s="229">
        <f t="shared" si="1"/>
        <v>7</v>
      </c>
    </row>
    <row r="29" spans="1:22" ht="12.75">
      <c r="A29" s="225" t="s">
        <v>127</v>
      </c>
      <c r="B29" s="226"/>
      <c r="C29" s="227"/>
      <c r="D29" s="226"/>
      <c r="E29" s="227"/>
      <c r="F29" s="226"/>
      <c r="G29" s="227"/>
      <c r="H29" s="226"/>
      <c r="I29" s="227"/>
      <c r="J29" s="226"/>
      <c r="K29" s="227"/>
      <c r="L29" s="226"/>
      <c r="M29" s="228"/>
      <c r="N29" s="226"/>
      <c r="O29" s="227"/>
      <c r="P29" s="226"/>
      <c r="Q29" s="227"/>
      <c r="R29" s="226">
        <v>96.41</v>
      </c>
      <c r="S29" s="227">
        <v>306</v>
      </c>
      <c r="T29" s="226">
        <v>15.08</v>
      </c>
      <c r="U29" s="227">
        <v>413</v>
      </c>
      <c r="V29" s="229">
        <f t="shared" si="1"/>
        <v>2</v>
      </c>
    </row>
    <row r="30" spans="1:22" ht="12.75" hidden="1">
      <c r="A30" s="225" t="s">
        <v>99</v>
      </c>
      <c r="B30" s="226"/>
      <c r="C30" s="227"/>
      <c r="D30" s="226"/>
      <c r="E30" s="227"/>
      <c r="F30" s="226"/>
      <c r="G30" s="227"/>
      <c r="H30" s="226"/>
      <c r="I30" s="227"/>
      <c r="J30" s="226"/>
      <c r="K30" s="227"/>
      <c r="L30" s="226"/>
      <c r="M30" s="228"/>
      <c r="N30" s="226"/>
      <c r="O30" s="227"/>
      <c r="P30" s="226"/>
      <c r="Q30" s="227"/>
      <c r="R30" s="226"/>
      <c r="S30" s="227"/>
      <c r="T30" s="226"/>
      <c r="U30" s="227"/>
      <c r="V30" s="229">
        <f t="shared" si="1"/>
        <v>0</v>
      </c>
    </row>
    <row r="31" spans="1:22" ht="12.75">
      <c r="A31" s="225" t="s">
        <v>6</v>
      </c>
      <c r="B31" s="226">
        <v>27.41</v>
      </c>
      <c r="C31" s="227">
        <v>431</v>
      </c>
      <c r="D31" s="226"/>
      <c r="E31" s="227"/>
      <c r="F31" s="226"/>
      <c r="G31" s="227"/>
      <c r="H31" s="226"/>
      <c r="I31" s="227"/>
      <c r="J31" s="226"/>
      <c r="K31" s="227"/>
      <c r="L31" s="226">
        <v>28.38</v>
      </c>
      <c r="M31" s="228">
        <v>5.5</v>
      </c>
      <c r="N31" s="226"/>
      <c r="O31" s="227"/>
      <c r="P31" s="226">
        <v>28.27</v>
      </c>
      <c r="Q31" s="227">
        <v>373</v>
      </c>
      <c r="R31" s="226"/>
      <c r="S31" s="227"/>
      <c r="T31" s="226">
        <v>16.43</v>
      </c>
      <c r="U31" s="227">
        <v>493</v>
      </c>
      <c r="V31" s="229">
        <f aca="true" t="shared" si="2" ref="V31:V43">COUNT(B31:U31)/2</f>
        <v>4</v>
      </c>
    </row>
    <row r="32" spans="1:22" ht="12.75">
      <c r="A32" s="225" t="s">
        <v>26</v>
      </c>
      <c r="B32" s="226">
        <v>29.51</v>
      </c>
      <c r="C32" s="227">
        <v>457</v>
      </c>
      <c r="D32" s="226">
        <v>41.03</v>
      </c>
      <c r="E32" s="227">
        <v>342</v>
      </c>
      <c r="F32" s="226">
        <v>50.04</v>
      </c>
      <c r="G32" s="227">
        <v>445</v>
      </c>
      <c r="H32" s="226">
        <v>73.34</v>
      </c>
      <c r="I32" s="227">
        <v>322</v>
      </c>
      <c r="J32" s="226"/>
      <c r="K32" s="227"/>
      <c r="L32" s="226">
        <v>31.34</v>
      </c>
      <c r="M32" s="228">
        <v>6</v>
      </c>
      <c r="N32" s="226">
        <v>66.2</v>
      </c>
      <c r="O32" s="227">
        <v>358</v>
      </c>
      <c r="P32" s="226">
        <v>29.41</v>
      </c>
      <c r="Q32" s="227">
        <v>387</v>
      </c>
      <c r="R32" s="226">
        <v>111</v>
      </c>
      <c r="S32" s="227">
        <v>375</v>
      </c>
      <c r="T32" s="226">
        <v>19.1</v>
      </c>
      <c r="U32" s="227">
        <v>538</v>
      </c>
      <c r="V32" s="229">
        <f t="shared" si="2"/>
        <v>9</v>
      </c>
    </row>
    <row r="33" spans="1:22" ht="12.75">
      <c r="A33" s="232" t="s">
        <v>304</v>
      </c>
      <c r="B33" s="233">
        <v>38.14</v>
      </c>
      <c r="C33" s="234">
        <v>493</v>
      </c>
      <c r="D33" s="233">
        <v>49.54</v>
      </c>
      <c r="E33" s="234">
        <v>374</v>
      </c>
      <c r="F33" s="233">
        <v>63.46</v>
      </c>
      <c r="G33" s="234">
        <v>480</v>
      </c>
      <c r="H33" s="233" t="s">
        <v>313</v>
      </c>
      <c r="I33" s="234"/>
      <c r="J33" s="233"/>
      <c r="K33" s="234"/>
      <c r="L33" s="233"/>
      <c r="M33" s="235"/>
      <c r="N33" s="233"/>
      <c r="O33" s="234"/>
      <c r="P33" s="233"/>
      <c r="Q33" s="234"/>
      <c r="R33" s="233"/>
      <c r="S33" s="234"/>
      <c r="T33" s="233">
        <v>23.21</v>
      </c>
      <c r="U33" s="234"/>
      <c r="V33" s="236">
        <f>COUNT(B33:U33)/2</f>
        <v>3.5</v>
      </c>
    </row>
    <row r="34" spans="1:22" ht="12.75" hidden="1">
      <c r="A34" s="24" t="s">
        <v>119</v>
      </c>
      <c r="B34" s="4"/>
      <c r="C34" s="21"/>
      <c r="D34" s="201"/>
      <c r="E34" s="21"/>
      <c r="G34" s="21"/>
      <c r="I34" s="21"/>
      <c r="J34" s="4"/>
      <c r="K34" s="21"/>
      <c r="M34" s="90"/>
      <c r="O34" s="21"/>
      <c r="P34" s="4"/>
      <c r="Q34" s="21"/>
      <c r="S34" s="21"/>
      <c r="U34" s="21"/>
      <c r="V34" s="25">
        <f t="shared" si="2"/>
        <v>0</v>
      </c>
    </row>
    <row r="35" spans="1:22" ht="12.75" hidden="1">
      <c r="A35" s="24" t="s">
        <v>175</v>
      </c>
      <c r="B35" s="4"/>
      <c r="C35" s="21"/>
      <c r="D35" s="201"/>
      <c r="E35" s="21"/>
      <c r="G35" s="21"/>
      <c r="I35" s="21"/>
      <c r="J35" s="4"/>
      <c r="K35" s="21"/>
      <c r="M35" s="90"/>
      <c r="O35" s="21"/>
      <c r="P35" s="4"/>
      <c r="Q35" s="21"/>
      <c r="S35" s="21"/>
      <c r="U35" s="21"/>
      <c r="V35" s="25">
        <f t="shared" si="2"/>
        <v>0</v>
      </c>
    </row>
    <row r="36" spans="1:22" ht="12.75" hidden="1">
      <c r="A36" s="24" t="s">
        <v>98</v>
      </c>
      <c r="B36" s="4"/>
      <c r="C36" s="21"/>
      <c r="D36" s="201"/>
      <c r="E36" s="21"/>
      <c r="G36" s="21"/>
      <c r="I36" s="21"/>
      <c r="J36" s="4"/>
      <c r="K36" s="21"/>
      <c r="M36" s="90"/>
      <c r="O36" s="21"/>
      <c r="P36" s="4"/>
      <c r="Q36" s="21"/>
      <c r="S36" s="21"/>
      <c r="U36" s="21"/>
      <c r="V36" s="25">
        <f t="shared" si="2"/>
        <v>0</v>
      </c>
    </row>
    <row r="37" spans="1:22" ht="12.75" hidden="1">
      <c r="A37" s="24" t="s">
        <v>88</v>
      </c>
      <c r="B37" s="4"/>
      <c r="C37" s="21"/>
      <c r="D37" s="201"/>
      <c r="E37" s="21"/>
      <c r="G37" s="21"/>
      <c r="I37" s="21"/>
      <c r="J37" s="4"/>
      <c r="K37" s="21"/>
      <c r="M37" s="90"/>
      <c r="O37" s="21"/>
      <c r="P37" s="4"/>
      <c r="Q37" s="21"/>
      <c r="S37" s="21"/>
      <c r="U37" s="21"/>
      <c r="V37" s="25">
        <f t="shared" si="2"/>
        <v>0</v>
      </c>
    </row>
    <row r="38" spans="1:22" ht="12.75" hidden="1">
      <c r="A38" s="24" t="s">
        <v>5</v>
      </c>
      <c r="B38" s="4"/>
      <c r="C38" s="21"/>
      <c r="D38" s="201"/>
      <c r="E38" s="21"/>
      <c r="G38" s="21"/>
      <c r="I38" s="21"/>
      <c r="J38" s="4"/>
      <c r="K38" s="21"/>
      <c r="M38" s="90"/>
      <c r="O38" s="21"/>
      <c r="P38" s="4"/>
      <c r="Q38" s="21"/>
      <c r="S38" s="21"/>
      <c r="U38" s="21"/>
      <c r="V38" s="25">
        <f t="shared" si="2"/>
        <v>0</v>
      </c>
    </row>
    <row r="39" spans="1:22" ht="12.75" hidden="1">
      <c r="A39" s="24" t="s">
        <v>145</v>
      </c>
      <c r="B39" s="4"/>
      <c r="C39" s="21"/>
      <c r="D39" s="201"/>
      <c r="E39" s="21"/>
      <c r="G39" s="21"/>
      <c r="I39" s="21"/>
      <c r="J39" s="4"/>
      <c r="K39" s="21"/>
      <c r="M39" s="90"/>
      <c r="O39" s="21"/>
      <c r="P39" s="4"/>
      <c r="Q39" s="21"/>
      <c r="S39" s="21"/>
      <c r="U39" s="21"/>
      <c r="V39" s="25">
        <f t="shared" si="2"/>
        <v>0</v>
      </c>
    </row>
    <row r="40" spans="1:22" ht="12.75" hidden="1">
      <c r="A40" s="24" t="s">
        <v>105</v>
      </c>
      <c r="B40" s="4"/>
      <c r="C40" s="21"/>
      <c r="D40" s="201"/>
      <c r="E40" s="21"/>
      <c r="G40" s="21"/>
      <c r="I40" s="21"/>
      <c r="J40" s="4"/>
      <c r="K40" s="21"/>
      <c r="M40" s="90"/>
      <c r="O40" s="21"/>
      <c r="P40" s="4"/>
      <c r="Q40" s="21"/>
      <c r="S40" s="21"/>
      <c r="U40" s="21"/>
      <c r="V40" s="25">
        <f t="shared" si="2"/>
        <v>0</v>
      </c>
    </row>
    <row r="41" spans="1:22" ht="12.75" hidden="1">
      <c r="A41" s="24" t="s">
        <v>86</v>
      </c>
      <c r="B41" s="4"/>
      <c r="C41" s="21"/>
      <c r="D41" s="201"/>
      <c r="E41" s="21"/>
      <c r="G41" s="21"/>
      <c r="I41" s="21"/>
      <c r="J41" s="4"/>
      <c r="K41" s="21"/>
      <c r="M41" s="90"/>
      <c r="O41" s="21"/>
      <c r="P41" s="4"/>
      <c r="Q41" s="21"/>
      <c r="S41" s="21"/>
      <c r="U41" s="21"/>
      <c r="V41" s="25">
        <f t="shared" si="2"/>
        <v>0</v>
      </c>
    </row>
    <row r="42" spans="1:22" ht="12.75" hidden="1">
      <c r="A42" s="24" t="s">
        <v>139</v>
      </c>
      <c r="B42" s="4"/>
      <c r="C42" s="21"/>
      <c r="D42" s="201"/>
      <c r="E42" s="21"/>
      <c r="G42" s="21"/>
      <c r="I42" s="21"/>
      <c r="J42" s="4"/>
      <c r="K42" s="21"/>
      <c r="M42" s="90"/>
      <c r="O42" s="21"/>
      <c r="P42" s="4"/>
      <c r="Q42" s="21"/>
      <c r="S42" s="21"/>
      <c r="U42" s="21"/>
      <c r="V42" s="25">
        <f t="shared" si="2"/>
        <v>0</v>
      </c>
    </row>
    <row r="43" spans="1:22" ht="12.75" hidden="1">
      <c r="A43" s="24" t="s">
        <v>100</v>
      </c>
      <c r="B43" s="4"/>
      <c r="C43" s="21"/>
      <c r="D43" s="201"/>
      <c r="E43" s="21"/>
      <c r="G43" s="21"/>
      <c r="I43" s="21"/>
      <c r="J43" s="4"/>
      <c r="K43" s="21"/>
      <c r="M43" s="90"/>
      <c r="O43" s="21"/>
      <c r="P43" s="4"/>
      <c r="Q43" s="21"/>
      <c r="S43" s="21"/>
      <c r="U43" s="21"/>
      <c r="V43" s="25">
        <f t="shared" si="2"/>
        <v>0</v>
      </c>
    </row>
    <row r="44" spans="1:23" ht="12.75">
      <c r="A44" s="26" t="s">
        <v>8</v>
      </c>
      <c r="B44" s="82"/>
      <c r="C44" s="83">
        <v>500</v>
      </c>
      <c r="D44" s="202"/>
      <c r="E44" s="83">
        <v>384</v>
      </c>
      <c r="F44" s="23"/>
      <c r="G44" s="83">
        <v>484</v>
      </c>
      <c r="H44" s="23"/>
      <c r="I44" s="83">
        <v>345</v>
      </c>
      <c r="J44" s="82"/>
      <c r="K44" s="83">
        <v>340</v>
      </c>
      <c r="L44" s="23"/>
      <c r="M44" s="91"/>
      <c r="N44" s="23"/>
      <c r="O44" s="83">
        <v>387</v>
      </c>
      <c r="P44" s="82"/>
      <c r="Q44" s="83">
        <v>411</v>
      </c>
      <c r="R44" s="23"/>
      <c r="S44" s="83">
        <v>404</v>
      </c>
      <c r="T44" s="23"/>
      <c r="U44" s="83">
        <v>556</v>
      </c>
      <c r="V44" s="27"/>
      <c r="W44" s="28"/>
    </row>
    <row r="45" spans="1:22" ht="12.75">
      <c r="A45" s="24"/>
      <c r="B45" s="4"/>
      <c r="C45" s="21"/>
      <c r="D45" s="201"/>
      <c r="E45" s="21"/>
      <c r="G45" s="21"/>
      <c r="I45" s="21"/>
      <c r="J45" s="4"/>
      <c r="K45" s="21"/>
      <c r="M45" s="90"/>
      <c r="O45" s="21"/>
      <c r="P45" s="4"/>
      <c r="Q45" s="21"/>
      <c r="S45" s="21"/>
      <c r="U45" s="21"/>
      <c r="V45" s="25"/>
    </row>
    <row r="46" spans="1:22" ht="12.75">
      <c r="A46" s="36" t="s">
        <v>51</v>
      </c>
      <c r="B46" s="77" t="s">
        <v>92</v>
      </c>
      <c r="C46" s="21"/>
      <c r="D46" s="203" t="s">
        <v>94</v>
      </c>
      <c r="E46" s="21"/>
      <c r="F46" s="77" t="s">
        <v>114</v>
      </c>
      <c r="G46" s="21"/>
      <c r="H46" s="77" t="s">
        <v>95</v>
      </c>
      <c r="I46" s="21"/>
      <c r="J46" s="77" t="s">
        <v>92</v>
      </c>
      <c r="K46" s="21"/>
      <c r="L46" s="77"/>
      <c r="M46" s="90"/>
      <c r="N46" s="77" t="s">
        <v>116</v>
      </c>
      <c r="O46" s="21"/>
      <c r="P46" s="77"/>
      <c r="Q46" s="21"/>
      <c r="R46" s="77"/>
      <c r="S46" s="21"/>
      <c r="T46" s="77"/>
      <c r="U46" s="21"/>
      <c r="V46" s="22"/>
    </row>
    <row r="47" spans="1:22" ht="12.75">
      <c r="A47" s="24" t="s">
        <v>84</v>
      </c>
      <c r="B47" s="4">
        <v>21.44</v>
      </c>
      <c r="C47" s="21">
        <v>158</v>
      </c>
      <c r="D47" s="201"/>
      <c r="E47" s="21"/>
      <c r="G47" s="21"/>
      <c r="I47" s="21"/>
      <c r="J47" s="4"/>
      <c r="K47" s="21"/>
      <c r="L47" s="4">
        <v>19.53</v>
      </c>
      <c r="M47" s="90">
        <v>5.7</v>
      </c>
      <c r="O47" s="21"/>
      <c r="P47" s="4">
        <v>21.16</v>
      </c>
      <c r="Q47" s="21">
        <v>88</v>
      </c>
      <c r="S47" s="21"/>
      <c r="T47" s="4">
        <v>12.17</v>
      </c>
      <c r="U47" s="21">
        <v>92</v>
      </c>
      <c r="V47" s="25">
        <f>COUNT(B47:U47)/2</f>
        <v>4</v>
      </c>
    </row>
    <row r="48" spans="1:22" ht="12.75" hidden="1">
      <c r="A48" s="24" t="s">
        <v>107</v>
      </c>
      <c r="B48" s="4"/>
      <c r="C48" s="21"/>
      <c r="D48" s="201"/>
      <c r="E48" s="21"/>
      <c r="G48" s="21"/>
      <c r="I48" s="21"/>
      <c r="J48" s="4"/>
      <c r="K48" s="21"/>
      <c r="M48" s="90"/>
      <c r="O48" s="21"/>
      <c r="P48" s="4"/>
      <c r="Q48" s="21"/>
      <c r="S48" s="21"/>
      <c r="U48" s="21"/>
      <c r="V48" s="25">
        <f>COUNT(B48:U48)/2</f>
        <v>0</v>
      </c>
    </row>
    <row r="49" spans="1:22" ht="12.75">
      <c r="A49" s="26" t="s">
        <v>8</v>
      </c>
      <c r="B49" s="82"/>
      <c r="C49" s="83">
        <v>500</v>
      </c>
      <c r="D49" s="202"/>
      <c r="E49" s="83"/>
      <c r="F49" s="23"/>
      <c r="G49" s="83"/>
      <c r="H49" s="23"/>
      <c r="I49" s="83"/>
      <c r="J49" s="82"/>
      <c r="K49" s="83"/>
      <c r="L49" s="23"/>
      <c r="M49" s="91"/>
      <c r="N49" s="23"/>
      <c r="O49" s="83"/>
      <c r="P49" s="82"/>
      <c r="Q49" s="83">
        <v>411</v>
      </c>
      <c r="R49" s="23"/>
      <c r="S49" s="83"/>
      <c r="T49" s="23"/>
      <c r="U49" s="83">
        <v>556</v>
      </c>
      <c r="V49" s="27"/>
    </row>
    <row r="50" spans="1:22" ht="12.75">
      <c r="A50" s="24"/>
      <c r="B50" s="4"/>
      <c r="C50" s="21"/>
      <c r="D50" s="201"/>
      <c r="E50" s="21"/>
      <c r="G50" s="21"/>
      <c r="I50" s="21"/>
      <c r="J50" s="4"/>
      <c r="K50" s="21"/>
      <c r="M50" s="90"/>
      <c r="O50" s="21"/>
      <c r="P50" s="4"/>
      <c r="Q50" s="21"/>
      <c r="S50" s="21"/>
      <c r="U50" s="21"/>
      <c r="V50" s="25"/>
    </row>
    <row r="51" spans="1:22" ht="12.75">
      <c r="A51" s="36" t="s">
        <v>52</v>
      </c>
      <c r="B51" s="77" t="s">
        <v>93</v>
      </c>
      <c r="C51" s="21"/>
      <c r="D51" s="203" t="s">
        <v>94</v>
      </c>
      <c r="E51" s="21"/>
      <c r="F51" s="77" t="s">
        <v>114</v>
      </c>
      <c r="G51" s="21"/>
      <c r="H51" s="77" t="s">
        <v>95</v>
      </c>
      <c r="I51" s="21"/>
      <c r="J51" s="77" t="s">
        <v>116</v>
      </c>
      <c r="K51" s="21"/>
      <c r="L51" s="77"/>
      <c r="M51" s="90"/>
      <c r="N51" s="77" t="s">
        <v>92</v>
      </c>
      <c r="O51" s="21"/>
      <c r="P51" s="77"/>
      <c r="Q51" s="21"/>
      <c r="R51" s="77"/>
      <c r="S51" s="21"/>
      <c r="T51" s="77"/>
      <c r="U51" s="21"/>
      <c r="V51" s="22"/>
    </row>
    <row r="52" spans="1:22" ht="12.75">
      <c r="A52" s="24" t="s">
        <v>265</v>
      </c>
      <c r="B52" s="4"/>
      <c r="C52" s="21"/>
      <c r="D52" s="201">
        <v>15.59</v>
      </c>
      <c r="E52" s="21">
        <v>27</v>
      </c>
      <c r="G52" s="21"/>
      <c r="H52" s="4">
        <v>20.06</v>
      </c>
      <c r="I52" s="21">
        <v>30</v>
      </c>
      <c r="J52" s="4">
        <v>33.42</v>
      </c>
      <c r="K52" s="21">
        <v>29</v>
      </c>
      <c r="L52" s="4">
        <v>23.4</v>
      </c>
      <c r="M52" s="90">
        <v>5.7</v>
      </c>
      <c r="O52" s="21"/>
      <c r="P52" s="4">
        <v>27.18</v>
      </c>
      <c r="Q52" s="21">
        <v>352</v>
      </c>
      <c r="S52" s="21"/>
      <c r="T52" s="4">
        <v>14.55</v>
      </c>
      <c r="U52" s="21">
        <v>388</v>
      </c>
      <c r="V52" s="25">
        <f>COUNT(B52:U52)/2</f>
        <v>6</v>
      </c>
    </row>
    <row r="53" spans="1:24" ht="12.75">
      <c r="A53" s="26" t="s">
        <v>8</v>
      </c>
      <c r="B53" s="82"/>
      <c r="C53" s="83"/>
      <c r="D53" s="202"/>
      <c r="E53" s="83">
        <v>35</v>
      </c>
      <c r="F53" s="23"/>
      <c r="G53" s="83"/>
      <c r="H53" s="23"/>
      <c r="I53" s="83">
        <v>42</v>
      </c>
      <c r="J53" s="82"/>
      <c r="K53" s="83">
        <v>32</v>
      </c>
      <c r="L53" s="23"/>
      <c r="M53" s="91"/>
      <c r="N53" s="23"/>
      <c r="O53" s="83"/>
      <c r="P53" s="82"/>
      <c r="Q53" s="83">
        <v>411</v>
      </c>
      <c r="R53" s="23"/>
      <c r="S53" s="83"/>
      <c r="T53" s="23"/>
      <c r="U53" s="83">
        <v>556</v>
      </c>
      <c r="V53" s="27"/>
      <c r="X53" s="28"/>
    </row>
    <row r="54" spans="1:22" ht="12.75">
      <c r="A54" s="24"/>
      <c r="B54" s="4"/>
      <c r="C54" s="21"/>
      <c r="D54" s="201"/>
      <c r="E54" s="21"/>
      <c r="G54" s="21"/>
      <c r="I54" s="21"/>
      <c r="J54" s="4"/>
      <c r="K54" s="21"/>
      <c r="M54" s="90"/>
      <c r="O54" s="21"/>
      <c r="P54" s="4"/>
      <c r="Q54" s="21"/>
      <c r="S54" s="21"/>
      <c r="U54" s="21"/>
      <c r="V54" s="25"/>
    </row>
    <row r="55" spans="1:22" ht="12.75">
      <c r="A55" s="36" t="s">
        <v>53</v>
      </c>
      <c r="B55" s="77" t="s">
        <v>93</v>
      </c>
      <c r="C55" s="21"/>
      <c r="D55" s="203" t="s">
        <v>93</v>
      </c>
      <c r="E55" s="21"/>
      <c r="F55" s="77" t="s">
        <v>93</v>
      </c>
      <c r="G55" s="21"/>
      <c r="H55" s="77" t="s">
        <v>95</v>
      </c>
      <c r="I55" s="21"/>
      <c r="J55" s="77" t="s">
        <v>92</v>
      </c>
      <c r="K55" s="21"/>
      <c r="L55" s="77"/>
      <c r="M55" s="90"/>
      <c r="N55" s="77" t="s">
        <v>94</v>
      </c>
      <c r="O55" s="21"/>
      <c r="P55" s="77" t="s">
        <v>351</v>
      </c>
      <c r="Q55" s="21"/>
      <c r="R55" s="77"/>
      <c r="S55" s="21"/>
      <c r="T55" s="77"/>
      <c r="U55" s="21"/>
      <c r="V55" s="22"/>
    </row>
    <row r="56" spans="1:22" ht="12.75">
      <c r="A56" s="220" t="s">
        <v>122</v>
      </c>
      <c r="B56" s="221">
        <v>9.54</v>
      </c>
      <c r="C56" s="222">
        <v>3</v>
      </c>
      <c r="D56" s="221">
        <v>10.59</v>
      </c>
      <c r="E56" s="222">
        <v>5</v>
      </c>
      <c r="F56" s="221"/>
      <c r="G56" s="222"/>
      <c r="H56" s="221"/>
      <c r="I56" s="222"/>
      <c r="J56" s="221">
        <v>22.26</v>
      </c>
      <c r="K56" s="222">
        <v>9</v>
      </c>
      <c r="L56" s="221">
        <v>22.16</v>
      </c>
      <c r="M56" s="223">
        <v>6</v>
      </c>
      <c r="N56" s="221">
        <v>13.38</v>
      </c>
      <c r="O56" s="222">
        <v>8</v>
      </c>
      <c r="P56" s="221">
        <v>13.52</v>
      </c>
      <c r="Q56" s="222">
        <v>5</v>
      </c>
      <c r="R56" s="221"/>
      <c r="S56" s="222"/>
      <c r="T56" s="221">
        <v>12.36</v>
      </c>
      <c r="U56" s="222">
        <v>3</v>
      </c>
      <c r="V56" s="224">
        <f>COUNT(B56:U56)/2</f>
        <v>7</v>
      </c>
    </row>
    <row r="57" spans="1:22" ht="12.75">
      <c r="A57" s="225" t="s">
        <v>310</v>
      </c>
      <c r="B57" s="226"/>
      <c r="C57" s="227"/>
      <c r="D57" s="226"/>
      <c r="E57" s="227"/>
      <c r="F57" s="226"/>
      <c r="G57" s="227"/>
      <c r="H57" s="226"/>
      <c r="I57" s="227"/>
      <c r="J57" s="226"/>
      <c r="K57" s="227"/>
      <c r="L57" s="226"/>
      <c r="M57" s="228"/>
      <c r="N57" s="226">
        <v>14.29</v>
      </c>
      <c r="O57" s="227">
        <v>14</v>
      </c>
      <c r="P57" s="226">
        <v>14.46</v>
      </c>
      <c r="Q57" s="227">
        <v>17</v>
      </c>
      <c r="R57" s="226"/>
      <c r="S57" s="227"/>
      <c r="T57" s="226">
        <v>13.11</v>
      </c>
      <c r="U57" s="227">
        <v>11</v>
      </c>
      <c r="V57" s="229">
        <f>COUNT(B57:U57)/2</f>
        <v>3</v>
      </c>
    </row>
    <row r="58" spans="1:22" ht="12.75">
      <c r="A58" s="225" t="s">
        <v>174</v>
      </c>
      <c r="B58" s="226">
        <v>10.3</v>
      </c>
      <c r="C58" s="227">
        <v>16</v>
      </c>
      <c r="D58" s="237"/>
      <c r="E58" s="227"/>
      <c r="F58" s="238"/>
      <c r="G58" s="227"/>
      <c r="H58" s="226"/>
      <c r="I58" s="227"/>
      <c r="J58" s="226"/>
      <c r="K58" s="227"/>
      <c r="L58" s="226"/>
      <c r="M58" s="228"/>
      <c r="N58" s="226"/>
      <c r="O58" s="227"/>
      <c r="P58" s="226">
        <v>15.17</v>
      </c>
      <c r="Q58" s="227">
        <v>24</v>
      </c>
      <c r="R58" s="226"/>
      <c r="S58" s="227"/>
      <c r="T58" s="226"/>
      <c r="U58" s="227"/>
      <c r="V58" s="229">
        <f>COUNT(B58:U58)/2</f>
        <v>2</v>
      </c>
    </row>
    <row r="59" spans="1:22" ht="12.75" hidden="1">
      <c r="A59" s="225" t="s">
        <v>226</v>
      </c>
      <c r="B59" s="226"/>
      <c r="C59" s="227"/>
      <c r="D59" s="226"/>
      <c r="E59" s="227"/>
      <c r="F59" s="226"/>
      <c r="G59" s="227"/>
      <c r="H59" s="226"/>
      <c r="I59" s="227"/>
      <c r="J59" s="226"/>
      <c r="K59" s="227"/>
      <c r="L59" s="226"/>
      <c r="M59" s="228"/>
      <c r="N59" s="226"/>
      <c r="O59" s="227"/>
      <c r="P59" s="239"/>
      <c r="Q59" s="227"/>
      <c r="R59" s="226"/>
      <c r="S59" s="227"/>
      <c r="T59" s="226"/>
      <c r="U59" s="227"/>
      <c r="V59" s="229">
        <f>COUNT(B59:U59)/2</f>
        <v>0</v>
      </c>
    </row>
    <row r="60" spans="1:22" ht="12.75">
      <c r="A60" s="240" t="s">
        <v>155</v>
      </c>
      <c r="B60" s="241">
        <v>11.06</v>
      </c>
      <c r="C60" s="242">
        <v>30</v>
      </c>
      <c r="D60" s="241">
        <v>11.56</v>
      </c>
      <c r="E60" s="242">
        <v>16</v>
      </c>
      <c r="F60" s="241"/>
      <c r="G60" s="242"/>
      <c r="H60" s="241"/>
      <c r="I60" s="242"/>
      <c r="J60" s="241"/>
      <c r="K60" s="242"/>
      <c r="L60" s="241"/>
      <c r="M60" s="243"/>
      <c r="N60" s="241">
        <v>14.55</v>
      </c>
      <c r="O60" s="242">
        <v>35</v>
      </c>
      <c r="P60" s="244">
        <v>23.43</v>
      </c>
      <c r="Q60" s="242">
        <v>220</v>
      </c>
      <c r="R60" s="241"/>
      <c r="S60" s="242"/>
      <c r="T60" s="241">
        <v>14.12</v>
      </c>
      <c r="U60" s="242">
        <v>24</v>
      </c>
      <c r="V60" s="245">
        <f>COUNT(B60:U60)/2</f>
        <v>5</v>
      </c>
    </row>
    <row r="61" spans="1:24" ht="12.75">
      <c r="A61" s="26" t="s">
        <v>8</v>
      </c>
      <c r="B61" s="82"/>
      <c r="C61" s="83">
        <v>46</v>
      </c>
      <c r="D61" s="202"/>
      <c r="E61" s="83">
        <v>30</v>
      </c>
      <c r="F61" s="23"/>
      <c r="G61" s="83"/>
      <c r="H61" s="23"/>
      <c r="I61" s="83"/>
      <c r="J61" s="82"/>
      <c r="K61" s="83">
        <v>41</v>
      </c>
      <c r="L61" s="23"/>
      <c r="M61" s="91"/>
      <c r="N61" s="23"/>
      <c r="O61" s="83">
        <v>110</v>
      </c>
      <c r="P61" s="82"/>
      <c r="Q61" s="83">
        <v>39</v>
      </c>
      <c r="R61" s="23"/>
      <c r="S61" s="83"/>
      <c r="T61" s="23"/>
      <c r="U61" s="83">
        <v>35</v>
      </c>
      <c r="V61" s="27"/>
      <c r="X61" s="28"/>
    </row>
    <row r="62" spans="1:22" ht="12.75">
      <c r="A62" s="24"/>
      <c r="B62" s="4"/>
      <c r="C62" s="21"/>
      <c r="D62" s="201"/>
      <c r="E62" s="21"/>
      <c r="G62" s="21"/>
      <c r="I62" s="21"/>
      <c r="J62" s="4"/>
      <c r="K62" s="21"/>
      <c r="M62" s="90"/>
      <c r="O62" s="21"/>
      <c r="P62" s="4"/>
      <c r="Q62" s="21"/>
      <c r="S62" s="21"/>
      <c r="U62" s="21"/>
      <c r="V62" s="25"/>
    </row>
    <row r="63" spans="1:22" ht="12.75">
      <c r="A63" s="36" t="s">
        <v>54</v>
      </c>
      <c r="B63" s="77" t="s">
        <v>93</v>
      </c>
      <c r="C63" s="21"/>
      <c r="D63" s="203" t="s">
        <v>96</v>
      </c>
      <c r="E63" s="21"/>
      <c r="F63" s="77" t="s">
        <v>93</v>
      </c>
      <c r="G63" s="21"/>
      <c r="H63" s="77" t="s">
        <v>95</v>
      </c>
      <c r="I63" s="21"/>
      <c r="J63" s="77" t="s">
        <v>94</v>
      </c>
      <c r="K63" s="21"/>
      <c r="L63" s="77"/>
      <c r="M63" s="90"/>
      <c r="N63" s="77" t="s">
        <v>93</v>
      </c>
      <c r="O63" s="21"/>
      <c r="P63" s="77" t="s">
        <v>312</v>
      </c>
      <c r="Q63" s="21"/>
      <c r="R63" s="77"/>
      <c r="S63" s="21"/>
      <c r="T63" s="77"/>
      <c r="U63" s="21"/>
      <c r="V63" s="22"/>
    </row>
    <row r="64" spans="1:22" ht="12.75">
      <c r="A64" s="36"/>
      <c r="B64" s="77"/>
      <c r="C64" s="21"/>
      <c r="D64" s="203"/>
      <c r="E64" s="21"/>
      <c r="F64" s="77"/>
      <c r="G64" s="21"/>
      <c r="H64" s="77"/>
      <c r="I64" s="21"/>
      <c r="J64" s="77"/>
      <c r="K64" s="21"/>
      <c r="L64" s="77"/>
      <c r="M64" s="90"/>
      <c r="O64" s="21"/>
      <c r="P64" s="4"/>
      <c r="Q64" s="21"/>
      <c r="R64" s="77"/>
      <c r="S64" s="21"/>
      <c r="T64" s="77"/>
      <c r="U64" s="21"/>
      <c r="V64" s="25">
        <f>COUNT(B64:U64)/2</f>
        <v>0</v>
      </c>
    </row>
    <row r="65" spans="1:24" ht="12.75">
      <c r="A65" s="78" t="s">
        <v>8</v>
      </c>
      <c r="B65" s="79"/>
      <c r="C65" s="80"/>
      <c r="D65" s="204"/>
      <c r="E65" s="80"/>
      <c r="F65" s="33"/>
      <c r="G65" s="80"/>
      <c r="H65" s="33"/>
      <c r="I65" s="80"/>
      <c r="J65" s="79"/>
      <c r="K65" s="80"/>
      <c r="L65" s="33"/>
      <c r="M65" s="92"/>
      <c r="N65" s="33"/>
      <c r="O65" s="80"/>
      <c r="P65" s="79"/>
      <c r="Q65" s="80"/>
      <c r="R65" s="33"/>
      <c r="S65" s="80"/>
      <c r="T65" s="33"/>
      <c r="U65" s="80"/>
      <c r="V65" s="81"/>
      <c r="X65" s="28"/>
    </row>
    <row r="66" spans="1:22" ht="12.75">
      <c r="A66" s="6"/>
      <c r="B66" s="4"/>
      <c r="C66" s="5"/>
      <c r="D66" s="201"/>
      <c r="J66" s="4"/>
      <c r="M66" s="93"/>
      <c r="P66" s="4"/>
      <c r="V66" s="30"/>
    </row>
    <row r="67" spans="1:22" ht="16.5" customHeight="1">
      <c r="A67" s="31"/>
      <c r="D67" s="201"/>
      <c r="M67" s="93"/>
      <c r="V67" s="30"/>
    </row>
    <row r="68" spans="1:38" s="17" customFormat="1" ht="18">
      <c r="A68" s="9"/>
      <c r="B68" s="10" t="str">
        <f>B3</f>
        <v>Jells Park</v>
      </c>
      <c r="C68" s="11"/>
      <c r="D68" s="205" t="str">
        <f>D3</f>
        <v>Balnarring</v>
      </c>
      <c r="E68" s="11"/>
      <c r="F68" s="98" t="str">
        <f>F3</f>
        <v>Flemington</v>
      </c>
      <c r="G68" s="11"/>
      <c r="H68" s="10" t="str">
        <f>H3</f>
        <v>Ballarat</v>
      </c>
      <c r="I68" s="11"/>
      <c r="J68" s="10" t="str">
        <f>J3</f>
        <v>Brimbank</v>
      </c>
      <c r="K68" s="11"/>
      <c r="L68" s="10" t="str">
        <f>L3</f>
        <v>Bendigo</v>
      </c>
      <c r="M68" s="94"/>
      <c r="N68" s="10" t="str">
        <f>N3</f>
        <v>Bundoora</v>
      </c>
      <c r="O68" s="11"/>
      <c r="P68" s="10" t="str">
        <f>P3</f>
        <v>Geelong</v>
      </c>
      <c r="Q68" s="11"/>
      <c r="R68" s="10" t="str">
        <f>R3</f>
        <v>Burnley</v>
      </c>
      <c r="S68" s="11"/>
      <c r="T68" s="10" t="str">
        <f>T3</f>
        <v>Tan</v>
      </c>
      <c r="U68" s="11"/>
      <c r="V68" s="15" t="s">
        <v>47</v>
      </c>
      <c r="W68" s="16"/>
      <c r="X68" s="16"/>
      <c r="Y68" s="6"/>
      <c r="Z68" s="6"/>
      <c r="AA68" s="6"/>
      <c r="AB68" s="6"/>
      <c r="AC68" s="7"/>
      <c r="AD68" s="7"/>
      <c r="AE68" s="7"/>
      <c r="AF68" s="7"/>
      <c r="AG68" s="7"/>
      <c r="AH68" s="7"/>
      <c r="AI68" s="7"/>
      <c r="AJ68" s="7"/>
      <c r="AL68" s="7"/>
    </row>
    <row r="69" spans="1:38" s="3" customFormat="1" ht="12.75">
      <c r="A69" s="18"/>
      <c r="B69" s="19">
        <f>B4</f>
        <v>41020</v>
      </c>
      <c r="C69" s="20"/>
      <c r="D69" s="206">
        <f>D4</f>
        <v>41034</v>
      </c>
      <c r="E69" s="20"/>
      <c r="F69" s="19">
        <f>F4</f>
        <v>41055</v>
      </c>
      <c r="G69" s="20"/>
      <c r="H69" s="19">
        <f>H4</f>
        <v>41069</v>
      </c>
      <c r="I69" s="20"/>
      <c r="J69" s="19">
        <f>J4</f>
        <v>41083</v>
      </c>
      <c r="K69" s="20"/>
      <c r="L69" s="19">
        <f>L4</f>
        <v>41097</v>
      </c>
      <c r="M69" s="90"/>
      <c r="N69" s="19">
        <f>N4</f>
        <v>41111</v>
      </c>
      <c r="O69" s="20"/>
      <c r="P69" s="19">
        <f>P4</f>
        <v>41132</v>
      </c>
      <c r="Q69" s="20"/>
      <c r="R69" s="19">
        <f>R4</f>
        <v>41154</v>
      </c>
      <c r="S69" s="21"/>
      <c r="T69" s="19">
        <f>T4</f>
        <v>41167</v>
      </c>
      <c r="U69" s="21"/>
      <c r="V69" s="22"/>
      <c r="W69" s="5"/>
      <c r="X69" s="5"/>
      <c r="Y69" s="6"/>
      <c r="Z69" s="6"/>
      <c r="AA69" s="6"/>
      <c r="AB69" s="6"/>
      <c r="AC69" s="7"/>
      <c r="AD69" s="7"/>
      <c r="AE69" s="7"/>
      <c r="AF69" s="7"/>
      <c r="AG69" s="7"/>
      <c r="AH69" s="7"/>
      <c r="AI69" s="7"/>
      <c r="AJ69" s="7"/>
      <c r="AL69" s="7"/>
    </row>
    <row r="70" spans="1:38" s="3" customFormat="1" ht="12.75">
      <c r="A70" s="32"/>
      <c r="B70" s="33" t="s">
        <v>0</v>
      </c>
      <c r="C70" s="34" t="s">
        <v>1</v>
      </c>
      <c r="D70" s="204" t="s">
        <v>0</v>
      </c>
      <c r="E70" s="34" t="s">
        <v>1</v>
      </c>
      <c r="F70" s="33" t="s">
        <v>0</v>
      </c>
      <c r="G70" s="34" t="s">
        <v>1</v>
      </c>
      <c r="H70" s="33" t="s">
        <v>0</v>
      </c>
      <c r="I70" s="34" t="s">
        <v>1</v>
      </c>
      <c r="J70" s="33" t="s">
        <v>0</v>
      </c>
      <c r="K70" s="34" t="s">
        <v>1</v>
      </c>
      <c r="L70" s="33" t="s">
        <v>0</v>
      </c>
      <c r="M70" s="92" t="s">
        <v>2</v>
      </c>
      <c r="N70" s="33" t="s">
        <v>0</v>
      </c>
      <c r="O70" s="34" t="s">
        <v>1</v>
      </c>
      <c r="P70" s="33" t="s">
        <v>0</v>
      </c>
      <c r="Q70" s="34" t="s">
        <v>1</v>
      </c>
      <c r="R70" s="33" t="s">
        <v>0</v>
      </c>
      <c r="S70" s="34" t="s">
        <v>1</v>
      </c>
      <c r="T70" s="33" t="s">
        <v>0</v>
      </c>
      <c r="U70" s="34" t="s">
        <v>1</v>
      </c>
      <c r="V70" s="35"/>
      <c r="W70" s="5"/>
      <c r="X70" s="5"/>
      <c r="Y70" s="6"/>
      <c r="Z70" s="6"/>
      <c r="AA70" s="6"/>
      <c r="AB70" s="6"/>
      <c r="AC70" s="7"/>
      <c r="AD70" s="7"/>
      <c r="AE70" s="7"/>
      <c r="AF70" s="7"/>
      <c r="AG70" s="7"/>
      <c r="AH70" s="7"/>
      <c r="AI70" s="7"/>
      <c r="AJ70" s="7"/>
      <c r="AL70" s="7"/>
    </row>
    <row r="71" spans="1:22" ht="12.75">
      <c r="A71" s="36" t="s">
        <v>59</v>
      </c>
      <c r="B71" s="77" t="s">
        <v>97</v>
      </c>
      <c r="C71" s="21"/>
      <c r="D71" s="203" t="s">
        <v>56</v>
      </c>
      <c r="E71" s="21"/>
      <c r="F71" s="77" t="s">
        <v>35</v>
      </c>
      <c r="G71" s="21"/>
      <c r="H71" s="77" t="s">
        <v>34</v>
      </c>
      <c r="I71" s="21"/>
      <c r="J71" s="77" t="s">
        <v>55</v>
      </c>
      <c r="K71" s="21"/>
      <c r="L71" s="77" t="s">
        <v>37</v>
      </c>
      <c r="M71" s="90"/>
      <c r="N71" s="77" t="s">
        <v>39</v>
      </c>
      <c r="O71" s="21"/>
      <c r="P71" s="77" t="s">
        <v>123</v>
      </c>
      <c r="Q71" s="21"/>
      <c r="R71" s="77" t="s">
        <v>40</v>
      </c>
      <c r="S71" s="21"/>
      <c r="T71" s="77" t="s">
        <v>41</v>
      </c>
      <c r="U71" s="37"/>
      <c r="V71" s="22"/>
    </row>
    <row r="72" spans="1:36" s="38" customFormat="1" ht="12.75">
      <c r="A72" s="220" t="s">
        <v>109</v>
      </c>
      <c r="B72" s="221"/>
      <c r="C72" s="222"/>
      <c r="D72" s="221"/>
      <c r="E72" s="222"/>
      <c r="F72" s="221"/>
      <c r="G72" s="222"/>
      <c r="H72" s="221"/>
      <c r="I72" s="222"/>
      <c r="J72" s="221">
        <v>25.47</v>
      </c>
      <c r="K72" s="222">
        <v>39</v>
      </c>
      <c r="L72" s="221"/>
      <c r="M72" s="223"/>
      <c r="N72" s="221">
        <v>34.32</v>
      </c>
      <c r="O72" s="222">
        <v>32</v>
      </c>
      <c r="P72" s="221"/>
      <c r="Q72" s="246"/>
      <c r="R72" s="221">
        <v>84.46</v>
      </c>
      <c r="S72" s="222">
        <v>16</v>
      </c>
      <c r="T72" s="221">
        <v>14.29</v>
      </c>
      <c r="U72" s="222">
        <v>35</v>
      </c>
      <c r="V72" s="224">
        <f aca="true" t="shared" si="3" ref="V72:V84">COUNT(B72:U72)/2</f>
        <v>4</v>
      </c>
      <c r="W72" s="6"/>
      <c r="X72" s="6"/>
      <c r="Y72" s="6"/>
      <c r="Z72" s="6"/>
      <c r="AA72" s="6"/>
      <c r="AB72" s="6"/>
      <c r="AC72" s="7"/>
      <c r="AD72" s="7"/>
      <c r="AE72" s="7"/>
      <c r="AF72" s="7"/>
      <c r="AG72" s="7"/>
      <c r="AH72" s="7"/>
      <c r="AI72" s="7"/>
      <c r="AJ72" s="7"/>
    </row>
    <row r="73" spans="1:36" s="38" customFormat="1" ht="12.75" hidden="1">
      <c r="A73" s="247" t="s">
        <v>135</v>
      </c>
      <c r="B73" s="226"/>
      <c r="C73" s="227"/>
      <c r="D73" s="226"/>
      <c r="E73" s="227"/>
      <c r="F73" s="226"/>
      <c r="G73" s="227"/>
      <c r="H73" s="226"/>
      <c r="I73" s="227"/>
      <c r="J73" s="226"/>
      <c r="K73" s="227"/>
      <c r="L73" s="226"/>
      <c r="M73" s="228"/>
      <c r="N73" s="226"/>
      <c r="O73" s="227"/>
      <c r="P73" s="226"/>
      <c r="Q73" s="248"/>
      <c r="R73" s="226"/>
      <c r="S73" s="227"/>
      <c r="T73" s="226"/>
      <c r="U73" s="227"/>
      <c r="V73" s="229">
        <f t="shared" si="3"/>
        <v>0</v>
      </c>
      <c r="W73" s="6"/>
      <c r="X73" s="6"/>
      <c r="Y73" s="6"/>
      <c r="Z73" s="6"/>
      <c r="AA73" s="6"/>
      <c r="AB73" s="6"/>
      <c r="AC73" s="7"/>
      <c r="AD73" s="7"/>
      <c r="AE73" s="7"/>
      <c r="AF73" s="7"/>
      <c r="AG73" s="7"/>
      <c r="AH73" s="7"/>
      <c r="AI73" s="7"/>
      <c r="AJ73" s="7"/>
    </row>
    <row r="74" spans="1:36" s="38" customFormat="1" ht="12.75" hidden="1">
      <c r="A74" s="225" t="s">
        <v>110</v>
      </c>
      <c r="B74" s="226"/>
      <c r="C74" s="227"/>
      <c r="D74" s="226"/>
      <c r="E74" s="227"/>
      <c r="F74" s="226"/>
      <c r="G74" s="227"/>
      <c r="H74" s="226"/>
      <c r="I74" s="227"/>
      <c r="J74" s="226"/>
      <c r="K74" s="227"/>
      <c r="L74" s="226"/>
      <c r="M74" s="228"/>
      <c r="N74" s="226"/>
      <c r="O74" s="227"/>
      <c r="P74" s="226"/>
      <c r="Q74" s="248"/>
      <c r="R74" s="226"/>
      <c r="S74" s="227"/>
      <c r="T74" s="226"/>
      <c r="U74" s="227"/>
      <c r="V74" s="229">
        <f t="shared" si="3"/>
        <v>0</v>
      </c>
      <c r="W74" s="6"/>
      <c r="X74" s="6"/>
      <c r="Y74" s="6"/>
      <c r="Z74" s="6"/>
      <c r="AA74" s="6"/>
      <c r="AB74" s="6"/>
      <c r="AC74" s="7"/>
      <c r="AD74" s="7"/>
      <c r="AE74" s="7"/>
      <c r="AF74" s="7"/>
      <c r="AG74" s="7"/>
      <c r="AH74" s="7"/>
      <c r="AI74" s="7"/>
      <c r="AJ74" s="7"/>
    </row>
    <row r="75" spans="1:36" s="38" customFormat="1" ht="12.75">
      <c r="A75" s="247" t="s">
        <v>302</v>
      </c>
      <c r="B75" s="226">
        <v>27.46</v>
      </c>
      <c r="C75" s="227">
        <v>130</v>
      </c>
      <c r="D75" s="226"/>
      <c r="E75" s="227"/>
      <c r="F75" s="226"/>
      <c r="G75" s="227"/>
      <c r="H75" s="226"/>
      <c r="I75" s="227"/>
      <c r="J75" s="226"/>
      <c r="K75" s="227"/>
      <c r="L75" s="226"/>
      <c r="M75" s="228"/>
      <c r="N75" s="226"/>
      <c r="O75" s="227"/>
      <c r="P75" s="226"/>
      <c r="Q75" s="248"/>
      <c r="R75" s="226"/>
      <c r="S75" s="227"/>
      <c r="T75" s="226">
        <v>17.05</v>
      </c>
      <c r="U75" s="227">
        <v>156</v>
      </c>
      <c r="V75" s="229">
        <f t="shared" si="3"/>
        <v>2</v>
      </c>
      <c r="W75" s="6"/>
      <c r="X75" s="6"/>
      <c r="Y75" s="6"/>
      <c r="Z75" s="6"/>
      <c r="AA75" s="6"/>
      <c r="AB75" s="6"/>
      <c r="AC75" s="7"/>
      <c r="AD75" s="7"/>
      <c r="AE75" s="7"/>
      <c r="AF75" s="7"/>
      <c r="AG75" s="7"/>
      <c r="AH75" s="7"/>
      <c r="AI75" s="7"/>
      <c r="AJ75" s="7"/>
    </row>
    <row r="76" spans="1:36" s="38" customFormat="1" ht="12.75" hidden="1">
      <c r="A76" s="247" t="s">
        <v>57</v>
      </c>
      <c r="B76" s="226"/>
      <c r="C76" s="227"/>
      <c r="D76" s="226"/>
      <c r="E76" s="227"/>
      <c r="F76" s="226"/>
      <c r="G76" s="227"/>
      <c r="H76" s="226"/>
      <c r="I76" s="227"/>
      <c r="J76" s="226"/>
      <c r="K76" s="227"/>
      <c r="L76" s="226"/>
      <c r="M76" s="228"/>
      <c r="N76" s="226"/>
      <c r="O76" s="227"/>
      <c r="P76" s="226"/>
      <c r="Q76" s="248"/>
      <c r="R76" s="226"/>
      <c r="S76" s="227"/>
      <c r="T76" s="226"/>
      <c r="U76" s="227"/>
      <c r="V76" s="229">
        <f t="shared" si="3"/>
        <v>0</v>
      </c>
      <c r="W76" s="6"/>
      <c r="X76" s="6"/>
      <c r="Y76" s="6"/>
      <c r="Z76" s="6"/>
      <c r="AA76" s="6"/>
      <c r="AB76" s="6"/>
      <c r="AC76" s="7"/>
      <c r="AD76" s="7"/>
      <c r="AE76" s="7"/>
      <c r="AF76" s="7"/>
      <c r="AG76" s="7"/>
      <c r="AH76" s="7"/>
      <c r="AI76" s="7"/>
      <c r="AJ76" s="7"/>
    </row>
    <row r="77" spans="1:22" ht="12.75">
      <c r="A77" s="225" t="s">
        <v>60</v>
      </c>
      <c r="B77" s="226">
        <v>28.07</v>
      </c>
      <c r="C77" s="227">
        <v>135</v>
      </c>
      <c r="D77" s="226">
        <v>18.02</v>
      </c>
      <c r="E77" s="227">
        <v>105</v>
      </c>
      <c r="F77" s="226"/>
      <c r="G77" s="227"/>
      <c r="H77" s="226">
        <v>76.07</v>
      </c>
      <c r="I77" s="227">
        <v>128</v>
      </c>
      <c r="J77" s="226">
        <v>28.33</v>
      </c>
      <c r="K77" s="227">
        <v>92</v>
      </c>
      <c r="L77" s="226">
        <v>36.26</v>
      </c>
      <c r="M77" s="228">
        <v>8.2</v>
      </c>
      <c r="N77" s="226">
        <v>36.58</v>
      </c>
      <c r="O77" s="227">
        <v>63</v>
      </c>
      <c r="P77" s="226">
        <v>26.49</v>
      </c>
      <c r="Q77" s="227">
        <v>86</v>
      </c>
      <c r="R77" s="226"/>
      <c r="S77" s="227"/>
      <c r="T77" s="226">
        <v>15.52</v>
      </c>
      <c r="U77" s="227">
        <v>104</v>
      </c>
      <c r="V77" s="229">
        <f t="shared" si="3"/>
        <v>8</v>
      </c>
    </row>
    <row r="78" spans="1:36" s="38" customFormat="1" ht="12.75" hidden="1">
      <c r="A78" s="247" t="s">
        <v>117</v>
      </c>
      <c r="B78" s="226"/>
      <c r="C78" s="227"/>
      <c r="D78" s="226"/>
      <c r="E78" s="227"/>
      <c r="F78" s="226"/>
      <c r="G78" s="227"/>
      <c r="H78" s="226"/>
      <c r="I78" s="227"/>
      <c r="J78" s="226"/>
      <c r="K78" s="227"/>
      <c r="L78" s="226"/>
      <c r="M78" s="228"/>
      <c r="N78" s="226"/>
      <c r="O78" s="227"/>
      <c r="P78" s="226"/>
      <c r="Q78" s="248"/>
      <c r="R78" s="226"/>
      <c r="S78" s="227"/>
      <c r="T78" s="226"/>
      <c r="U78" s="227"/>
      <c r="V78" s="229">
        <f t="shared" si="3"/>
        <v>0</v>
      </c>
      <c r="W78" s="6"/>
      <c r="X78" s="6"/>
      <c r="Y78" s="6"/>
      <c r="Z78" s="6"/>
      <c r="AA78" s="6"/>
      <c r="AB78" s="6"/>
      <c r="AC78" s="7"/>
      <c r="AD78" s="7"/>
      <c r="AE78" s="7"/>
      <c r="AF78" s="7"/>
      <c r="AG78" s="7"/>
      <c r="AH78" s="7"/>
      <c r="AI78" s="7"/>
      <c r="AJ78" s="7"/>
    </row>
    <row r="79" spans="1:36" s="38" customFormat="1" ht="12.75">
      <c r="A79" s="247" t="s">
        <v>330</v>
      </c>
      <c r="B79" s="226"/>
      <c r="C79" s="227"/>
      <c r="D79" s="226"/>
      <c r="E79" s="227"/>
      <c r="F79" s="226"/>
      <c r="G79" s="227"/>
      <c r="H79" s="226"/>
      <c r="I79" s="227"/>
      <c r="J79" s="226"/>
      <c r="K79" s="227"/>
      <c r="L79" s="226"/>
      <c r="M79" s="228"/>
      <c r="N79" s="226">
        <v>41.15</v>
      </c>
      <c r="O79" s="227">
        <v>107</v>
      </c>
      <c r="P79" s="226"/>
      <c r="Q79" s="248"/>
      <c r="R79" s="226"/>
      <c r="S79" s="227"/>
      <c r="T79" s="226">
        <v>17.16</v>
      </c>
      <c r="U79" s="227">
        <v>161</v>
      </c>
      <c r="V79" s="229">
        <f>COUNT(B79:U79)/2</f>
        <v>2</v>
      </c>
      <c r="W79" s="6"/>
      <c r="X79" s="6"/>
      <c r="Y79" s="6"/>
      <c r="Z79" s="6"/>
      <c r="AA79" s="6"/>
      <c r="AB79" s="6"/>
      <c r="AC79" s="7"/>
      <c r="AD79" s="7"/>
      <c r="AE79" s="7"/>
      <c r="AF79" s="7"/>
      <c r="AG79" s="7"/>
      <c r="AH79" s="7"/>
      <c r="AI79" s="7"/>
      <c r="AJ79" s="7"/>
    </row>
    <row r="80" spans="1:36" s="38" customFormat="1" ht="12.75">
      <c r="A80" s="247" t="s">
        <v>126</v>
      </c>
      <c r="B80" s="226">
        <v>31.13</v>
      </c>
      <c r="C80" s="227">
        <v>191</v>
      </c>
      <c r="D80" s="226">
        <v>19.45</v>
      </c>
      <c r="E80" s="227">
        <v>136</v>
      </c>
      <c r="F80" s="226">
        <v>50.14</v>
      </c>
      <c r="G80" s="227">
        <v>158</v>
      </c>
      <c r="H80" s="226"/>
      <c r="I80" s="227"/>
      <c r="J80" s="226">
        <v>30.46</v>
      </c>
      <c r="K80" s="227">
        <v>121</v>
      </c>
      <c r="L80" s="226">
        <v>30.38</v>
      </c>
      <c r="M80" s="228">
        <v>6</v>
      </c>
      <c r="N80" s="226">
        <v>43.3</v>
      </c>
      <c r="O80" s="227">
        <v>129</v>
      </c>
      <c r="P80" s="226">
        <v>29.14</v>
      </c>
      <c r="Q80" s="248">
        <v>129</v>
      </c>
      <c r="R80" s="226">
        <v>110.1</v>
      </c>
      <c r="S80" s="227">
        <v>98</v>
      </c>
      <c r="T80" s="226">
        <v>17.4</v>
      </c>
      <c r="U80" s="227">
        <v>181</v>
      </c>
      <c r="V80" s="229">
        <f t="shared" si="3"/>
        <v>9</v>
      </c>
      <c r="W80" s="6"/>
      <c r="X80" s="6"/>
      <c r="Y80" s="6"/>
      <c r="Z80" s="6"/>
      <c r="AA80" s="6"/>
      <c r="AB80" s="6"/>
      <c r="AC80" s="7"/>
      <c r="AD80" s="7"/>
      <c r="AE80" s="7"/>
      <c r="AF80" s="7"/>
      <c r="AG80" s="7"/>
      <c r="AH80" s="7"/>
      <c r="AI80" s="7"/>
      <c r="AJ80" s="7"/>
    </row>
    <row r="81" spans="1:36" s="38" customFormat="1" ht="12.75">
      <c r="A81" s="249" t="s">
        <v>337</v>
      </c>
      <c r="B81" s="226"/>
      <c r="C81" s="227"/>
      <c r="D81" s="226"/>
      <c r="E81" s="227"/>
      <c r="F81" s="226"/>
      <c r="G81" s="227"/>
      <c r="H81" s="226"/>
      <c r="I81" s="227"/>
      <c r="J81" s="226"/>
      <c r="K81" s="227"/>
      <c r="L81" s="226"/>
      <c r="M81" s="228"/>
      <c r="N81" s="226"/>
      <c r="O81" s="227"/>
      <c r="P81" s="226">
        <v>27.49</v>
      </c>
      <c r="Q81" s="248">
        <v>106</v>
      </c>
      <c r="R81" s="226"/>
      <c r="S81" s="227"/>
      <c r="T81" s="226">
        <v>15.5</v>
      </c>
      <c r="U81" s="227">
        <v>102</v>
      </c>
      <c r="V81" s="229">
        <f>COUNT(B81:U81)/2</f>
        <v>2</v>
      </c>
      <c r="W81" s="6"/>
      <c r="X81" s="6"/>
      <c r="Y81" s="6"/>
      <c r="Z81" s="6"/>
      <c r="AA81" s="6"/>
      <c r="AB81" s="6"/>
      <c r="AC81" s="7"/>
      <c r="AD81" s="7"/>
      <c r="AE81" s="7"/>
      <c r="AF81" s="7"/>
      <c r="AG81" s="7"/>
      <c r="AH81" s="7"/>
      <c r="AI81" s="7"/>
      <c r="AJ81" s="7"/>
    </row>
    <row r="82" spans="1:22" ht="12.75">
      <c r="A82" s="225" t="s">
        <v>61</v>
      </c>
      <c r="B82" s="226">
        <v>32.25</v>
      </c>
      <c r="C82" s="227">
        <v>200</v>
      </c>
      <c r="D82" s="226">
        <v>19.14</v>
      </c>
      <c r="E82" s="227">
        <v>127</v>
      </c>
      <c r="F82" s="226"/>
      <c r="G82" s="227"/>
      <c r="H82" s="226">
        <v>83.08</v>
      </c>
      <c r="I82" s="227">
        <v>143</v>
      </c>
      <c r="J82" s="226">
        <v>33.13</v>
      </c>
      <c r="K82" s="227">
        <v>148</v>
      </c>
      <c r="L82" s="226">
        <v>33.31</v>
      </c>
      <c r="M82" s="228">
        <v>5.5</v>
      </c>
      <c r="N82" s="226">
        <v>46.06</v>
      </c>
      <c r="O82" s="227">
        <v>144</v>
      </c>
      <c r="P82" s="226">
        <v>30.31</v>
      </c>
      <c r="Q82" s="227">
        <v>141</v>
      </c>
      <c r="R82" s="226"/>
      <c r="S82" s="227"/>
      <c r="T82" s="226">
        <v>18.15</v>
      </c>
      <c r="U82" s="227">
        <v>199</v>
      </c>
      <c r="V82" s="229">
        <f t="shared" si="3"/>
        <v>8</v>
      </c>
    </row>
    <row r="83" spans="1:37" ht="12.75">
      <c r="A83" s="232" t="s">
        <v>58</v>
      </c>
      <c r="B83" s="233">
        <v>37.58</v>
      </c>
      <c r="C83" s="234">
        <v>216</v>
      </c>
      <c r="D83" s="233">
        <v>25.17</v>
      </c>
      <c r="E83" s="234">
        <v>161</v>
      </c>
      <c r="F83" s="233">
        <v>62.42</v>
      </c>
      <c r="G83" s="234">
        <v>195</v>
      </c>
      <c r="H83" s="233">
        <v>101.28</v>
      </c>
      <c r="I83" s="234">
        <v>158</v>
      </c>
      <c r="J83" s="233">
        <v>40</v>
      </c>
      <c r="K83" s="234">
        <v>163</v>
      </c>
      <c r="L83" s="233">
        <v>93.09</v>
      </c>
      <c r="M83" s="235">
        <v>13.4</v>
      </c>
      <c r="N83" s="233"/>
      <c r="O83" s="234"/>
      <c r="P83" s="233">
        <v>38.53</v>
      </c>
      <c r="Q83" s="250">
        <v>166</v>
      </c>
      <c r="R83" s="233"/>
      <c r="S83" s="234"/>
      <c r="T83" s="233">
        <v>22.53</v>
      </c>
      <c r="U83" s="234">
        <v>243</v>
      </c>
      <c r="V83" s="236">
        <f t="shared" si="3"/>
        <v>8</v>
      </c>
      <c r="AK83" s="38"/>
    </row>
    <row r="84" spans="1:37" ht="12.75" hidden="1">
      <c r="A84" s="24" t="s">
        <v>111</v>
      </c>
      <c r="B84" s="4"/>
      <c r="C84" s="21"/>
      <c r="E84" s="21"/>
      <c r="G84" s="21"/>
      <c r="I84" s="21"/>
      <c r="J84" s="4"/>
      <c r="K84" s="21"/>
      <c r="M84" s="90"/>
      <c r="O84" s="21"/>
      <c r="P84" s="4"/>
      <c r="Q84" s="88"/>
      <c r="S84" s="21"/>
      <c r="U84" s="21"/>
      <c r="V84" s="25">
        <f t="shared" si="3"/>
        <v>0</v>
      </c>
      <c r="AK84" s="38"/>
    </row>
    <row r="85" spans="1:24" ht="12.75">
      <c r="A85" s="26" t="s">
        <v>8</v>
      </c>
      <c r="B85" s="82"/>
      <c r="C85" s="83">
        <v>222</v>
      </c>
      <c r="D85" s="23"/>
      <c r="E85" s="83">
        <v>164</v>
      </c>
      <c r="F85" s="23"/>
      <c r="G85" s="83">
        <v>196</v>
      </c>
      <c r="H85" s="23"/>
      <c r="I85" s="83">
        <v>160</v>
      </c>
      <c r="J85" s="82"/>
      <c r="K85" s="83">
        <v>168</v>
      </c>
      <c r="L85" s="23"/>
      <c r="M85" s="91"/>
      <c r="N85" s="23"/>
      <c r="O85" s="83">
        <v>163</v>
      </c>
      <c r="P85" s="82"/>
      <c r="Q85" s="83">
        <v>170</v>
      </c>
      <c r="R85" s="23"/>
      <c r="S85" s="83">
        <v>135</v>
      </c>
      <c r="T85" s="23"/>
      <c r="U85" s="83">
        <v>247</v>
      </c>
      <c r="V85" s="27"/>
      <c r="W85" s="28"/>
      <c r="X85" s="28"/>
    </row>
    <row r="86" spans="1:22" ht="12.75">
      <c r="A86" s="24"/>
      <c r="B86" s="4"/>
      <c r="C86" s="21"/>
      <c r="E86" s="21"/>
      <c r="G86" s="21"/>
      <c r="I86" s="21"/>
      <c r="J86" s="4"/>
      <c r="K86" s="21"/>
      <c r="M86" s="90"/>
      <c r="O86" s="21"/>
      <c r="P86" s="4"/>
      <c r="Q86" s="21"/>
      <c r="S86" s="21"/>
      <c r="U86" s="21"/>
      <c r="V86" s="25"/>
    </row>
    <row r="87" spans="1:22" ht="12.75">
      <c r="A87" s="36" t="s">
        <v>74</v>
      </c>
      <c r="B87" s="77" t="s">
        <v>93</v>
      </c>
      <c r="C87" s="21"/>
      <c r="D87" s="77" t="s">
        <v>93</v>
      </c>
      <c r="E87" s="21"/>
      <c r="F87" s="77" t="s">
        <v>93</v>
      </c>
      <c r="G87" s="21"/>
      <c r="H87" s="77" t="s">
        <v>95</v>
      </c>
      <c r="I87" s="21"/>
      <c r="J87" s="77" t="s">
        <v>94</v>
      </c>
      <c r="K87" s="21"/>
      <c r="L87" s="77"/>
      <c r="M87" s="90"/>
      <c r="N87" s="77" t="s">
        <v>92</v>
      </c>
      <c r="O87" s="21"/>
      <c r="P87" s="77" t="s">
        <v>351</v>
      </c>
      <c r="Q87" s="21"/>
      <c r="R87" s="77"/>
      <c r="S87" s="21"/>
      <c r="T87" s="77"/>
      <c r="U87" s="21"/>
      <c r="V87" s="22"/>
    </row>
    <row r="88" spans="1:22" ht="12.75">
      <c r="A88" s="272" t="s">
        <v>79</v>
      </c>
      <c r="B88" s="221">
        <v>11.41</v>
      </c>
      <c r="C88" s="222">
        <v>5</v>
      </c>
      <c r="D88" s="221">
        <v>13.11</v>
      </c>
      <c r="E88" s="222">
        <v>5</v>
      </c>
      <c r="F88" s="221">
        <v>11.49</v>
      </c>
      <c r="G88" s="222">
        <v>5</v>
      </c>
      <c r="H88" s="221">
        <v>20.31</v>
      </c>
      <c r="I88" s="222">
        <v>7</v>
      </c>
      <c r="J88" s="221">
        <v>16.4</v>
      </c>
      <c r="K88" s="222">
        <v>12</v>
      </c>
      <c r="L88" s="221">
        <v>32.11</v>
      </c>
      <c r="M88" s="223">
        <v>7.4</v>
      </c>
      <c r="N88" s="221"/>
      <c r="O88" s="222"/>
      <c r="P88" s="221">
        <v>17.01</v>
      </c>
      <c r="Q88" s="222">
        <v>19</v>
      </c>
      <c r="R88" s="221"/>
      <c r="S88" s="222"/>
      <c r="T88" s="221">
        <v>15.37</v>
      </c>
      <c r="U88" s="222">
        <v>94</v>
      </c>
      <c r="V88" s="224">
        <f>COUNT(B88:U88)/2</f>
        <v>8</v>
      </c>
    </row>
    <row r="89" spans="1:22" ht="12.75">
      <c r="A89" s="273" t="s">
        <v>118</v>
      </c>
      <c r="B89" s="226">
        <v>13.13</v>
      </c>
      <c r="C89" s="227">
        <v>15</v>
      </c>
      <c r="D89" s="226">
        <v>15.23</v>
      </c>
      <c r="E89" s="227">
        <v>12</v>
      </c>
      <c r="F89" s="226">
        <v>13.14</v>
      </c>
      <c r="G89" s="227">
        <v>11</v>
      </c>
      <c r="H89" s="226"/>
      <c r="I89" s="227"/>
      <c r="J89" s="226"/>
      <c r="K89" s="227"/>
      <c r="L89" s="226"/>
      <c r="M89" s="228"/>
      <c r="N89" s="226">
        <v>31.32</v>
      </c>
      <c r="O89" s="227">
        <v>42</v>
      </c>
      <c r="P89" s="226">
        <v>18.21</v>
      </c>
      <c r="Q89" s="227">
        <v>26</v>
      </c>
      <c r="R89" s="226"/>
      <c r="S89" s="227"/>
      <c r="T89" s="226"/>
      <c r="U89" s="227"/>
      <c r="V89" s="229">
        <f>COUNT(B89:U89)/2</f>
        <v>5</v>
      </c>
    </row>
    <row r="90" spans="1:22" ht="12.75">
      <c r="A90" s="274" t="s">
        <v>64</v>
      </c>
      <c r="B90" s="275">
        <v>34.29</v>
      </c>
      <c r="C90" s="242">
        <v>210</v>
      </c>
      <c r="D90" s="241">
        <v>17.42</v>
      </c>
      <c r="E90" s="242">
        <v>15</v>
      </c>
      <c r="F90" s="241"/>
      <c r="G90" s="242"/>
      <c r="H90" s="241">
        <v>27.02</v>
      </c>
      <c r="I90" s="242">
        <v>16</v>
      </c>
      <c r="J90" s="241">
        <v>22.58</v>
      </c>
      <c r="K90" s="242">
        <v>21</v>
      </c>
      <c r="L90" s="241">
        <v>30.17</v>
      </c>
      <c r="M90" s="243">
        <v>5.7</v>
      </c>
      <c r="N90" s="241"/>
      <c r="O90" s="242"/>
      <c r="P90" s="241">
        <v>23.04</v>
      </c>
      <c r="Q90" s="242">
        <v>33</v>
      </c>
      <c r="R90" s="241"/>
      <c r="S90" s="242"/>
      <c r="T90" s="241">
        <v>19.09</v>
      </c>
      <c r="U90" s="242">
        <v>218</v>
      </c>
      <c r="V90" s="245">
        <f>COUNT(B90:U90)/2</f>
        <v>7</v>
      </c>
    </row>
    <row r="91" spans="1:24" ht="12.75">
      <c r="A91" s="26" t="s">
        <v>8</v>
      </c>
      <c r="B91" s="82"/>
      <c r="C91" s="83">
        <v>27</v>
      </c>
      <c r="D91" s="23"/>
      <c r="E91" s="83">
        <v>16</v>
      </c>
      <c r="F91" s="23"/>
      <c r="G91" s="83">
        <v>13</v>
      </c>
      <c r="H91" s="23"/>
      <c r="I91" s="83">
        <v>17</v>
      </c>
      <c r="J91" s="82"/>
      <c r="K91" s="83">
        <v>21</v>
      </c>
      <c r="L91" s="23"/>
      <c r="M91" s="91"/>
      <c r="N91" s="23"/>
      <c r="O91" s="83">
        <v>53</v>
      </c>
      <c r="P91" s="82"/>
      <c r="Q91" s="83">
        <v>36</v>
      </c>
      <c r="R91" s="23"/>
      <c r="S91" s="83"/>
      <c r="T91" s="23"/>
      <c r="U91" s="83">
        <v>247</v>
      </c>
      <c r="V91" s="27"/>
      <c r="W91" s="28"/>
      <c r="X91" s="28"/>
    </row>
    <row r="92" spans="1:22" ht="12.75">
      <c r="A92" s="24"/>
      <c r="B92" s="4"/>
      <c r="C92" s="21"/>
      <c r="E92" s="21"/>
      <c r="G92" s="21"/>
      <c r="I92" s="21"/>
      <c r="J92" s="4"/>
      <c r="K92" s="21"/>
      <c r="M92" s="90"/>
      <c r="O92" s="21"/>
      <c r="P92" s="4"/>
      <c r="Q92" s="21"/>
      <c r="S92" s="21"/>
      <c r="U92" s="21"/>
      <c r="V92" s="25"/>
    </row>
    <row r="93" spans="1:22" ht="12.75">
      <c r="A93" s="36" t="s">
        <v>62</v>
      </c>
      <c r="B93" s="77" t="s">
        <v>93</v>
      </c>
      <c r="C93" s="21"/>
      <c r="D93" s="77" t="s">
        <v>93</v>
      </c>
      <c r="E93" s="21"/>
      <c r="F93" s="77" t="s">
        <v>93</v>
      </c>
      <c r="G93" s="21"/>
      <c r="H93" s="77" t="s">
        <v>95</v>
      </c>
      <c r="I93" s="21"/>
      <c r="J93" s="77" t="s">
        <v>94</v>
      </c>
      <c r="K93" s="21"/>
      <c r="L93" s="77"/>
      <c r="M93" s="90"/>
      <c r="N93" s="77" t="s">
        <v>94</v>
      </c>
      <c r="O93" s="21"/>
      <c r="P93" s="77" t="s">
        <v>312</v>
      </c>
      <c r="Q93" s="21"/>
      <c r="R93" s="77"/>
      <c r="S93" s="21"/>
      <c r="T93" s="77"/>
      <c r="U93" s="21"/>
      <c r="V93" s="22"/>
    </row>
    <row r="94" spans="1:22" ht="12.75">
      <c r="A94" s="24" t="s">
        <v>134</v>
      </c>
      <c r="B94" s="4">
        <v>12.43</v>
      </c>
      <c r="C94" s="21">
        <v>10</v>
      </c>
      <c r="E94" s="21"/>
      <c r="G94" s="21"/>
      <c r="I94" s="21"/>
      <c r="J94" s="4"/>
      <c r="K94" s="21"/>
      <c r="M94" s="90"/>
      <c r="O94" s="21"/>
      <c r="P94" s="4"/>
      <c r="Q94" s="21"/>
      <c r="S94" s="21"/>
      <c r="U94" s="21"/>
      <c r="V94" s="25">
        <f>COUNT(B94:U94)/2</f>
        <v>1</v>
      </c>
    </row>
    <row r="95" spans="1:24" ht="12.75">
      <c r="A95" s="26" t="s">
        <v>8</v>
      </c>
      <c r="B95" s="82"/>
      <c r="C95" s="83">
        <v>27</v>
      </c>
      <c r="D95" s="23"/>
      <c r="E95" s="83"/>
      <c r="F95" s="23"/>
      <c r="G95" s="83"/>
      <c r="H95" s="23"/>
      <c r="I95" s="83"/>
      <c r="J95" s="82"/>
      <c r="K95" s="83"/>
      <c r="L95" s="23"/>
      <c r="M95" s="91"/>
      <c r="N95" s="23"/>
      <c r="O95" s="83"/>
      <c r="P95" s="82"/>
      <c r="Q95" s="83"/>
      <c r="R95" s="23"/>
      <c r="S95" s="83"/>
      <c r="T95" s="23"/>
      <c r="U95" s="83"/>
      <c r="V95" s="27"/>
      <c r="X95" s="28"/>
    </row>
    <row r="96" spans="1:22" ht="12.75" hidden="1">
      <c r="A96" s="24"/>
      <c r="B96" s="4"/>
      <c r="C96" s="21"/>
      <c r="E96" s="21"/>
      <c r="G96" s="21"/>
      <c r="I96" s="21"/>
      <c r="J96" s="4"/>
      <c r="K96" s="21"/>
      <c r="M96" s="90"/>
      <c r="O96" s="21"/>
      <c r="P96" s="4"/>
      <c r="Q96" s="21"/>
      <c r="S96" s="21"/>
      <c r="U96" s="21"/>
      <c r="V96" s="25"/>
    </row>
    <row r="97" spans="1:22" ht="12.75" hidden="1">
      <c r="A97" s="36" t="s">
        <v>63</v>
      </c>
      <c r="B97" s="77" t="s">
        <v>93</v>
      </c>
      <c r="C97" s="21"/>
      <c r="D97" s="77" t="s">
        <v>93</v>
      </c>
      <c r="E97" s="21"/>
      <c r="F97" s="77" t="s">
        <v>93</v>
      </c>
      <c r="G97" s="21"/>
      <c r="H97" s="77" t="s">
        <v>95</v>
      </c>
      <c r="I97" s="21"/>
      <c r="J97" s="77" t="s">
        <v>92</v>
      </c>
      <c r="K97" s="21"/>
      <c r="L97" s="77"/>
      <c r="M97" s="90"/>
      <c r="N97" s="77" t="s">
        <v>94</v>
      </c>
      <c r="O97" s="21"/>
      <c r="P97" s="77"/>
      <c r="Q97" s="21"/>
      <c r="R97" s="77"/>
      <c r="S97" s="21"/>
      <c r="T97" s="77"/>
      <c r="U97" s="21"/>
      <c r="V97" s="22"/>
    </row>
    <row r="98" spans="1:28" ht="12.75" hidden="1">
      <c r="A98" s="24" t="s">
        <v>76</v>
      </c>
      <c r="B98" s="4"/>
      <c r="C98" s="21"/>
      <c r="E98" s="21"/>
      <c r="G98" s="21"/>
      <c r="I98" s="21"/>
      <c r="J98" s="4"/>
      <c r="K98" s="21"/>
      <c r="M98" s="90"/>
      <c r="O98" s="21"/>
      <c r="P98" s="4"/>
      <c r="Q98" s="21"/>
      <c r="S98" s="21"/>
      <c r="U98" s="21"/>
      <c r="V98" s="25">
        <f>COUNT(B98:U98)/2</f>
        <v>0</v>
      </c>
      <c r="Y98" s="5"/>
      <c r="Z98" s="5"/>
      <c r="AA98" s="5"/>
      <c r="AB98" s="5"/>
    </row>
    <row r="99" spans="1:32" s="6" customFormat="1" ht="12.75" hidden="1">
      <c r="A99" s="26" t="s">
        <v>8</v>
      </c>
      <c r="B99" s="82"/>
      <c r="C99" s="83"/>
      <c r="D99" s="23"/>
      <c r="E99" s="83"/>
      <c r="F99" s="23"/>
      <c r="G99" s="83"/>
      <c r="H99" s="23"/>
      <c r="I99" s="83"/>
      <c r="J99" s="82"/>
      <c r="K99" s="83"/>
      <c r="L99" s="23"/>
      <c r="M99" s="91"/>
      <c r="N99" s="23"/>
      <c r="O99" s="83"/>
      <c r="P99" s="82"/>
      <c r="Q99" s="83"/>
      <c r="R99" s="23"/>
      <c r="S99" s="83"/>
      <c r="T99" s="23"/>
      <c r="U99" s="83"/>
      <c r="V99" s="27"/>
      <c r="X99" s="28"/>
      <c r="AC99" s="7"/>
      <c r="AD99" s="7"/>
      <c r="AE99" s="7"/>
      <c r="AF99" s="7"/>
    </row>
    <row r="100" spans="1:22" ht="12.75" hidden="1">
      <c r="A100" s="24"/>
      <c r="B100" s="4"/>
      <c r="C100" s="21"/>
      <c r="E100" s="21"/>
      <c r="G100" s="21"/>
      <c r="I100" s="21"/>
      <c r="J100" s="4"/>
      <c r="K100" s="21"/>
      <c r="M100" s="90"/>
      <c r="O100" s="21"/>
      <c r="P100" s="4"/>
      <c r="Q100" s="21"/>
      <c r="S100" s="21"/>
      <c r="U100" s="21"/>
      <c r="V100" s="25"/>
    </row>
    <row r="101" spans="1:22" ht="12.75" hidden="1">
      <c r="A101" s="36" t="s">
        <v>68</v>
      </c>
      <c r="B101" s="77"/>
      <c r="C101" s="21"/>
      <c r="D101" s="77"/>
      <c r="E101" s="21"/>
      <c r="F101" s="77"/>
      <c r="G101" s="21"/>
      <c r="H101" s="77"/>
      <c r="I101" s="21"/>
      <c r="J101" s="77"/>
      <c r="K101" s="21"/>
      <c r="L101" s="77"/>
      <c r="M101" s="90"/>
      <c r="N101" s="77"/>
      <c r="O101" s="21"/>
      <c r="P101" s="77"/>
      <c r="Q101" s="21"/>
      <c r="R101" s="77"/>
      <c r="S101" s="21"/>
      <c r="T101" s="77"/>
      <c r="U101" s="21"/>
      <c r="V101" s="22"/>
    </row>
    <row r="102" spans="1:24" ht="12.75" hidden="1">
      <c r="A102" s="78" t="s">
        <v>8</v>
      </c>
      <c r="B102" s="79"/>
      <c r="C102" s="80"/>
      <c r="D102" s="33"/>
      <c r="E102" s="80"/>
      <c r="F102" s="33"/>
      <c r="G102" s="80"/>
      <c r="H102" s="33"/>
      <c r="I102" s="80"/>
      <c r="J102" s="79"/>
      <c r="K102" s="80"/>
      <c r="L102" s="33"/>
      <c r="M102" s="80"/>
      <c r="N102" s="33"/>
      <c r="O102" s="80"/>
      <c r="P102" s="79"/>
      <c r="Q102" s="80"/>
      <c r="R102" s="33"/>
      <c r="S102" s="80"/>
      <c r="T102" s="33"/>
      <c r="U102" s="80"/>
      <c r="V102" s="81"/>
      <c r="X102" s="28"/>
    </row>
    <row r="103" spans="1:28" ht="12.75">
      <c r="A103" s="169"/>
      <c r="B103" s="82"/>
      <c r="C103" s="82"/>
      <c r="D103" s="23"/>
      <c r="E103" s="82"/>
      <c r="F103" s="23"/>
      <c r="G103" s="82"/>
      <c r="H103" s="23"/>
      <c r="I103" s="82"/>
      <c r="J103" s="82"/>
      <c r="K103" s="82"/>
      <c r="L103" s="23"/>
      <c r="M103" s="82"/>
      <c r="N103" s="23"/>
      <c r="O103" s="82"/>
      <c r="P103" s="82"/>
      <c r="Q103" s="82"/>
      <c r="R103" s="23"/>
      <c r="S103" s="82"/>
      <c r="T103" s="23"/>
      <c r="U103" s="82"/>
      <c r="V103" s="170"/>
      <c r="W103" s="28"/>
      <c r="X103" s="28"/>
      <c r="Y103" s="5"/>
      <c r="Z103" s="5"/>
      <c r="AA103" s="5"/>
      <c r="AB103" s="5"/>
    </row>
    <row r="104" spans="1:22" ht="12.75">
      <c r="A104" s="41"/>
      <c r="B104" s="29"/>
      <c r="C104" s="42"/>
      <c r="D104" s="29"/>
      <c r="E104" s="42"/>
      <c r="F104" s="29"/>
      <c r="G104" s="42"/>
      <c r="H104" s="29"/>
      <c r="I104" s="42"/>
      <c r="J104" s="29"/>
      <c r="K104" s="42"/>
      <c r="L104" s="29"/>
      <c r="M104" s="42"/>
      <c r="N104" s="29"/>
      <c r="O104" s="42"/>
      <c r="P104" s="29"/>
      <c r="Q104" s="42"/>
      <c r="R104" s="29"/>
      <c r="S104" s="42"/>
      <c r="T104" s="29"/>
      <c r="U104" s="42"/>
      <c r="V104" s="30"/>
    </row>
    <row r="105" spans="1:36" s="17" customFormat="1" ht="18">
      <c r="A105" s="9"/>
      <c r="B105" s="10" t="str">
        <f>B3</f>
        <v>Jells Park</v>
      </c>
      <c r="C105" s="11"/>
      <c r="D105" s="10" t="str">
        <f>D3</f>
        <v>Balnarring</v>
      </c>
      <c r="E105" s="13"/>
      <c r="F105" s="98" t="str">
        <f>F3</f>
        <v>Flemington</v>
      </c>
      <c r="G105" s="11"/>
      <c r="H105" s="10" t="str">
        <f>H3</f>
        <v>Ballarat</v>
      </c>
      <c r="I105" s="11"/>
      <c r="J105" s="10" t="str">
        <f>J3</f>
        <v>Brimbank</v>
      </c>
      <c r="K105" s="13"/>
      <c r="L105" s="10" t="str">
        <f>L3</f>
        <v>Bendigo</v>
      </c>
      <c r="M105" s="11"/>
      <c r="N105" s="10" t="str">
        <f>N3</f>
        <v>Bundoora</v>
      </c>
      <c r="O105" s="13"/>
      <c r="P105" s="10" t="str">
        <f>P3</f>
        <v>Geelong</v>
      </c>
      <c r="Q105" s="13"/>
      <c r="R105" s="10" t="str">
        <f>R3</f>
        <v>Burnley</v>
      </c>
      <c r="S105" s="11"/>
      <c r="T105" s="10" t="str">
        <f>T3</f>
        <v>Tan</v>
      </c>
      <c r="U105" s="11"/>
      <c r="V105" s="43" t="s">
        <v>25</v>
      </c>
      <c r="W105" s="7"/>
      <c r="X105" s="16"/>
      <c r="Y105" s="5"/>
      <c r="Z105" s="5"/>
      <c r="AA105" s="5"/>
      <c r="AB105" s="5"/>
      <c r="AC105" s="7"/>
      <c r="AD105" s="7"/>
      <c r="AE105" s="7"/>
      <c r="AF105" s="7"/>
      <c r="AG105" s="7"/>
      <c r="AH105" s="7"/>
      <c r="AI105" s="7"/>
      <c r="AJ105" s="7"/>
    </row>
    <row r="106" spans="1:36" s="3" customFormat="1" ht="12.75">
      <c r="A106" s="44"/>
      <c r="B106" s="19">
        <f>B4</f>
        <v>41020</v>
      </c>
      <c r="C106" s="20"/>
      <c r="D106" s="19">
        <f>D4</f>
        <v>41034</v>
      </c>
      <c r="E106" s="20"/>
      <c r="F106" s="19">
        <f>F4</f>
        <v>41055</v>
      </c>
      <c r="G106" s="20"/>
      <c r="H106" s="19">
        <f>H4</f>
        <v>41069</v>
      </c>
      <c r="I106" s="20"/>
      <c r="J106" s="19">
        <f>J4</f>
        <v>41083</v>
      </c>
      <c r="K106" s="20"/>
      <c r="L106" s="19">
        <f>L4</f>
        <v>41097</v>
      </c>
      <c r="M106" s="20"/>
      <c r="N106" s="19">
        <f>N4</f>
        <v>41111</v>
      </c>
      <c r="O106" s="20"/>
      <c r="P106" s="19">
        <f>P4</f>
        <v>41132</v>
      </c>
      <c r="Q106" s="20"/>
      <c r="R106" s="19">
        <f>R4</f>
        <v>41154</v>
      </c>
      <c r="S106" s="21"/>
      <c r="T106" s="19">
        <f>T4</f>
        <v>41167</v>
      </c>
      <c r="U106" s="21"/>
      <c r="V106" s="45"/>
      <c r="W106" s="7"/>
      <c r="X106" s="5"/>
      <c r="Y106" s="6"/>
      <c r="Z106" s="6"/>
      <c r="AA106" s="6"/>
      <c r="AB106" s="6"/>
      <c r="AC106" s="7"/>
      <c r="AD106" s="7"/>
      <c r="AE106" s="7"/>
      <c r="AF106" s="7"/>
      <c r="AG106" s="7"/>
      <c r="AH106" s="7"/>
      <c r="AI106" s="7"/>
      <c r="AJ106" s="7"/>
    </row>
    <row r="107" spans="1:28" ht="12.75">
      <c r="A107" s="46" t="s">
        <v>10</v>
      </c>
      <c r="B107" s="33"/>
      <c r="C107" s="34" t="s">
        <v>1</v>
      </c>
      <c r="D107" s="33" t="s">
        <v>11</v>
      </c>
      <c r="E107" s="34" t="s">
        <v>1</v>
      </c>
      <c r="F107" s="33" t="s">
        <v>11</v>
      </c>
      <c r="G107" s="34" t="s">
        <v>1</v>
      </c>
      <c r="H107" s="33" t="s">
        <v>11</v>
      </c>
      <c r="I107" s="34" t="s">
        <v>1</v>
      </c>
      <c r="J107" s="33"/>
      <c r="K107" s="34" t="s">
        <v>1</v>
      </c>
      <c r="L107" s="33" t="s">
        <v>11</v>
      </c>
      <c r="M107" s="34" t="s">
        <v>1</v>
      </c>
      <c r="N107" s="33" t="s">
        <v>11</v>
      </c>
      <c r="O107" s="34" t="s">
        <v>1</v>
      </c>
      <c r="P107" s="33" t="s">
        <v>11</v>
      </c>
      <c r="Q107" s="34" t="s">
        <v>1</v>
      </c>
      <c r="R107" s="33" t="s">
        <v>11</v>
      </c>
      <c r="S107" s="34" t="s">
        <v>1</v>
      </c>
      <c r="T107" s="33" t="s">
        <v>11</v>
      </c>
      <c r="U107" s="34" t="s">
        <v>1</v>
      </c>
      <c r="V107" s="45" t="s">
        <v>1</v>
      </c>
      <c r="W107" s="7"/>
      <c r="X107" s="5"/>
      <c r="Y107" s="5"/>
      <c r="Z107" s="5"/>
      <c r="AA107" s="5"/>
      <c r="AB107" s="5"/>
    </row>
    <row r="108" spans="1:23" ht="12.75">
      <c r="A108" s="36" t="s">
        <v>3</v>
      </c>
      <c r="B108" s="4"/>
      <c r="C108" s="21"/>
      <c r="E108" s="21"/>
      <c r="G108" s="21"/>
      <c r="I108" s="21"/>
      <c r="J108" s="4"/>
      <c r="K108" s="21"/>
      <c r="M108" s="21"/>
      <c r="O108" s="21"/>
      <c r="P108" s="4"/>
      <c r="Q108" s="21"/>
      <c r="S108" s="21"/>
      <c r="U108" s="21"/>
      <c r="V108" s="47"/>
      <c r="W108" s="7"/>
    </row>
    <row r="109" spans="1:28" ht="12.75">
      <c r="A109" s="251" t="s">
        <v>128</v>
      </c>
      <c r="B109" s="252"/>
      <c r="C109" s="253" t="s">
        <v>313</v>
      </c>
      <c r="D109" s="252">
        <v>479</v>
      </c>
      <c r="E109" s="254">
        <v>11</v>
      </c>
      <c r="F109" s="252">
        <v>626</v>
      </c>
      <c r="G109" s="253">
        <v>12</v>
      </c>
      <c r="H109" s="252">
        <v>429</v>
      </c>
      <c r="I109" s="253">
        <v>11</v>
      </c>
      <c r="J109" s="252">
        <v>363</v>
      </c>
      <c r="K109" s="253">
        <v>9</v>
      </c>
      <c r="L109" s="252"/>
      <c r="M109" s="253">
        <v>11</v>
      </c>
      <c r="N109" s="252">
        <v>514</v>
      </c>
      <c r="O109" s="253">
        <v>12</v>
      </c>
      <c r="P109" s="252"/>
      <c r="Q109" s="253">
        <v>12</v>
      </c>
      <c r="R109" s="252">
        <v>226</v>
      </c>
      <c r="S109" s="222">
        <v>7</v>
      </c>
      <c r="T109" s="252"/>
      <c r="U109" s="222">
        <v>12</v>
      </c>
      <c r="V109" s="255">
        <v>12</v>
      </c>
      <c r="W109" s="7"/>
      <c r="Y109" s="5"/>
      <c r="Z109" s="5"/>
      <c r="AA109" s="5"/>
      <c r="AB109" s="5"/>
    </row>
    <row r="110" spans="1:23" ht="12.75">
      <c r="A110" s="247" t="s">
        <v>129</v>
      </c>
      <c r="B110" s="256"/>
      <c r="C110" s="257">
        <v>12</v>
      </c>
      <c r="D110" s="256">
        <v>766</v>
      </c>
      <c r="E110" s="257">
        <v>7</v>
      </c>
      <c r="F110" s="256">
        <v>992</v>
      </c>
      <c r="G110" s="257">
        <v>7</v>
      </c>
      <c r="H110" s="256"/>
      <c r="I110" s="257"/>
      <c r="J110" s="256"/>
      <c r="K110" s="257"/>
      <c r="L110" s="256"/>
      <c r="M110" s="257">
        <v>4</v>
      </c>
      <c r="N110" s="256">
        <v>990</v>
      </c>
      <c r="O110" s="257">
        <v>10</v>
      </c>
      <c r="P110" s="256"/>
      <c r="Q110" s="257">
        <v>12</v>
      </c>
      <c r="R110" s="256">
        <v>444</v>
      </c>
      <c r="S110" s="227">
        <v>5</v>
      </c>
      <c r="T110" s="256"/>
      <c r="U110" s="227">
        <v>14</v>
      </c>
      <c r="V110" s="258">
        <v>13</v>
      </c>
      <c r="W110" s="7"/>
    </row>
    <row r="111" spans="1:23" ht="12.75">
      <c r="A111" s="247" t="s">
        <v>158</v>
      </c>
      <c r="B111" s="256"/>
      <c r="C111" s="257">
        <v>9</v>
      </c>
      <c r="D111" s="256">
        <v>940</v>
      </c>
      <c r="E111" s="257">
        <v>2</v>
      </c>
      <c r="F111" s="256">
        <v>1724</v>
      </c>
      <c r="G111" s="257">
        <v>9</v>
      </c>
      <c r="H111" s="256"/>
      <c r="I111" s="257"/>
      <c r="J111" s="256"/>
      <c r="K111" s="257"/>
      <c r="L111" s="256"/>
      <c r="M111" s="257">
        <v>9</v>
      </c>
      <c r="N111" s="256"/>
      <c r="O111" s="257"/>
      <c r="P111" s="256"/>
      <c r="Q111" s="257" t="s">
        <v>313</v>
      </c>
      <c r="R111" s="256">
        <v>961</v>
      </c>
      <c r="S111" s="227">
        <v>5</v>
      </c>
      <c r="T111" s="256"/>
      <c r="U111" s="227">
        <v>11</v>
      </c>
      <c r="V111" s="258">
        <v>10</v>
      </c>
      <c r="W111" s="7"/>
    </row>
    <row r="112" spans="1:23" ht="12.75">
      <c r="A112" s="247" t="s">
        <v>130</v>
      </c>
      <c r="B112" s="256"/>
      <c r="C112" s="257">
        <v>10</v>
      </c>
      <c r="D112" s="256"/>
      <c r="E112" s="257"/>
      <c r="F112" s="256"/>
      <c r="G112" s="257"/>
      <c r="H112" s="256"/>
      <c r="I112" s="257"/>
      <c r="J112" s="256"/>
      <c r="K112" s="257"/>
      <c r="L112" s="256"/>
      <c r="M112" s="257"/>
      <c r="N112" s="256"/>
      <c r="O112" s="257"/>
      <c r="P112" s="256"/>
      <c r="Q112" s="257"/>
      <c r="R112" s="256"/>
      <c r="S112" s="227"/>
      <c r="T112" s="256"/>
      <c r="U112" s="227"/>
      <c r="V112" s="258">
        <v>15</v>
      </c>
      <c r="W112" s="7"/>
    </row>
    <row r="113" spans="1:23" ht="12.75">
      <c r="A113" s="247" t="s">
        <v>65</v>
      </c>
      <c r="B113" s="256"/>
      <c r="C113" s="257"/>
      <c r="D113" s="256"/>
      <c r="E113" s="257"/>
      <c r="F113" s="256"/>
      <c r="G113" s="257"/>
      <c r="H113" s="256"/>
      <c r="I113" s="257"/>
      <c r="J113" s="256"/>
      <c r="K113" s="257"/>
      <c r="L113" s="256"/>
      <c r="M113" s="257">
        <v>10</v>
      </c>
      <c r="N113" s="256"/>
      <c r="O113" s="257"/>
      <c r="P113" s="256"/>
      <c r="Q113" s="257"/>
      <c r="R113" s="256"/>
      <c r="S113" s="227"/>
      <c r="T113" s="256"/>
      <c r="U113" s="227"/>
      <c r="V113" s="258"/>
      <c r="W113" s="7"/>
    </row>
    <row r="114" spans="1:23" ht="12.75">
      <c r="A114" s="247" t="s">
        <v>77</v>
      </c>
      <c r="B114" s="256"/>
      <c r="C114" s="257">
        <v>4</v>
      </c>
      <c r="D114" s="256">
        <v>33</v>
      </c>
      <c r="E114" s="259">
        <v>3</v>
      </c>
      <c r="F114" s="256">
        <v>28</v>
      </c>
      <c r="G114" s="259">
        <v>2</v>
      </c>
      <c r="H114" s="256">
        <v>28</v>
      </c>
      <c r="I114" s="259">
        <v>3</v>
      </c>
      <c r="J114" s="256">
        <v>46</v>
      </c>
      <c r="K114" s="259">
        <v>2</v>
      </c>
      <c r="L114" s="256"/>
      <c r="M114" s="257"/>
      <c r="N114" s="256">
        <v>32</v>
      </c>
      <c r="O114" s="259">
        <v>2</v>
      </c>
      <c r="P114" s="256"/>
      <c r="Q114" s="259">
        <v>1</v>
      </c>
      <c r="R114" s="256">
        <v>38</v>
      </c>
      <c r="S114" s="260">
        <v>2</v>
      </c>
      <c r="T114" s="256"/>
      <c r="U114" s="260">
        <v>2</v>
      </c>
      <c r="V114" s="261">
        <v>2</v>
      </c>
      <c r="W114" s="7"/>
    </row>
    <row r="115" spans="1:23" ht="12.75">
      <c r="A115" s="247" t="s">
        <v>173</v>
      </c>
      <c r="B115" s="256"/>
      <c r="C115" s="257"/>
      <c r="D115" s="256">
        <v>105</v>
      </c>
      <c r="E115" s="259">
        <v>3</v>
      </c>
      <c r="F115" s="256">
        <v>128</v>
      </c>
      <c r="G115" s="257">
        <v>11</v>
      </c>
      <c r="H115" s="256"/>
      <c r="I115" s="257"/>
      <c r="J115" s="256"/>
      <c r="K115" s="257"/>
      <c r="L115" s="256"/>
      <c r="M115" s="257"/>
      <c r="N115" s="256"/>
      <c r="O115" s="257"/>
      <c r="P115" s="256"/>
      <c r="Q115" s="257"/>
      <c r="R115" s="256">
        <v>75</v>
      </c>
      <c r="S115" s="227">
        <v>4</v>
      </c>
      <c r="T115" s="256"/>
      <c r="U115" s="227"/>
      <c r="V115" s="258">
        <v>14</v>
      </c>
      <c r="W115" s="7"/>
    </row>
    <row r="116" spans="1:23" ht="12.75">
      <c r="A116" s="247" t="s">
        <v>69</v>
      </c>
      <c r="B116" s="256"/>
      <c r="C116" s="257"/>
      <c r="D116" s="256"/>
      <c r="E116" s="257"/>
      <c r="F116" s="256"/>
      <c r="G116" s="257"/>
      <c r="H116" s="256"/>
      <c r="I116" s="257"/>
      <c r="J116" s="256"/>
      <c r="K116" s="257"/>
      <c r="L116" s="256"/>
      <c r="M116" s="257"/>
      <c r="N116" s="256"/>
      <c r="O116" s="257"/>
      <c r="P116" s="256"/>
      <c r="Q116" s="257"/>
      <c r="R116" s="256"/>
      <c r="S116" s="227"/>
      <c r="T116" s="256"/>
      <c r="U116" s="227"/>
      <c r="V116" s="262"/>
      <c r="W116" s="7"/>
    </row>
    <row r="117" spans="1:23" ht="12.75">
      <c r="A117" s="247" t="s">
        <v>66</v>
      </c>
      <c r="B117" s="256"/>
      <c r="C117" s="257"/>
      <c r="D117" s="256"/>
      <c r="E117" s="257"/>
      <c r="F117" s="256"/>
      <c r="G117" s="257"/>
      <c r="H117" s="256"/>
      <c r="I117" s="257"/>
      <c r="J117" s="256"/>
      <c r="K117" s="257"/>
      <c r="L117" s="256"/>
      <c r="M117" s="257"/>
      <c r="N117" s="256"/>
      <c r="O117" s="257"/>
      <c r="P117" s="256"/>
      <c r="Q117" s="257"/>
      <c r="R117" s="256"/>
      <c r="S117" s="227"/>
      <c r="T117" s="256"/>
      <c r="U117" s="227"/>
      <c r="V117" s="258"/>
      <c r="W117" s="7"/>
    </row>
    <row r="118" spans="1:23" ht="12.75">
      <c r="A118" s="263" t="s">
        <v>67</v>
      </c>
      <c r="B118" s="264"/>
      <c r="C118" s="265">
        <v>5</v>
      </c>
      <c r="D118" s="264"/>
      <c r="E118" s="265"/>
      <c r="F118" s="264"/>
      <c r="G118" s="265"/>
      <c r="H118" s="264"/>
      <c r="I118" s="265"/>
      <c r="J118" s="264"/>
      <c r="K118" s="265"/>
      <c r="L118" s="264"/>
      <c r="M118" s="265"/>
      <c r="N118" s="264"/>
      <c r="O118" s="265"/>
      <c r="P118" s="264"/>
      <c r="Q118" s="265">
        <v>4</v>
      </c>
      <c r="R118" s="264"/>
      <c r="S118" s="234"/>
      <c r="T118" s="264"/>
      <c r="U118" s="266">
        <v>3</v>
      </c>
      <c r="V118" s="267">
        <v>8</v>
      </c>
      <c r="W118" s="7"/>
    </row>
    <row r="119" spans="1:23" ht="12.75">
      <c r="A119" s="36" t="s">
        <v>9</v>
      </c>
      <c r="B119" s="39"/>
      <c r="C119" s="135"/>
      <c r="D119" s="39"/>
      <c r="E119" s="135"/>
      <c r="F119" s="39"/>
      <c r="G119" s="135"/>
      <c r="H119" s="39"/>
      <c r="I119" s="135"/>
      <c r="J119" s="39"/>
      <c r="K119" s="135"/>
      <c r="L119" s="39"/>
      <c r="M119" s="135"/>
      <c r="N119" s="39"/>
      <c r="O119" s="135"/>
      <c r="P119" s="39"/>
      <c r="Q119" s="135"/>
      <c r="R119" s="39"/>
      <c r="S119" s="21"/>
      <c r="T119" s="39"/>
      <c r="U119" s="21"/>
      <c r="V119" s="47"/>
      <c r="W119" s="7"/>
    </row>
    <row r="120" spans="1:23" ht="12.75">
      <c r="A120" s="220" t="s">
        <v>89</v>
      </c>
      <c r="B120" s="252"/>
      <c r="C120" s="253">
        <v>12</v>
      </c>
      <c r="D120" s="252">
        <v>526</v>
      </c>
      <c r="E120" s="253">
        <v>10</v>
      </c>
      <c r="F120" s="252"/>
      <c r="G120" s="253"/>
      <c r="H120" s="252"/>
      <c r="I120" s="253"/>
      <c r="J120" s="252">
        <v>400</v>
      </c>
      <c r="K120" s="253">
        <v>10</v>
      </c>
      <c r="L120" s="252"/>
      <c r="M120" s="253">
        <v>10</v>
      </c>
      <c r="N120" s="252">
        <v>317</v>
      </c>
      <c r="O120" s="253">
        <v>7</v>
      </c>
      <c r="P120" s="252"/>
      <c r="Q120" s="253">
        <v>12</v>
      </c>
      <c r="R120" s="252"/>
      <c r="S120" s="222"/>
      <c r="T120" s="252"/>
      <c r="U120" s="222">
        <v>9</v>
      </c>
      <c r="V120" s="268">
        <v>11</v>
      </c>
      <c r="W120" s="7"/>
    </row>
    <row r="121" spans="1:23" ht="12.75">
      <c r="A121" s="225" t="s">
        <v>75</v>
      </c>
      <c r="B121" s="256"/>
      <c r="C121" s="257"/>
      <c r="D121" s="256"/>
      <c r="E121" s="257"/>
      <c r="F121" s="256"/>
      <c r="G121" s="257"/>
      <c r="H121" s="256"/>
      <c r="I121" s="257"/>
      <c r="J121" s="256"/>
      <c r="K121" s="257"/>
      <c r="L121" s="256"/>
      <c r="M121" s="257"/>
      <c r="N121" s="256"/>
      <c r="O121" s="257"/>
      <c r="P121" s="256"/>
      <c r="Q121" s="257"/>
      <c r="R121" s="256"/>
      <c r="S121" s="227"/>
      <c r="T121" s="256"/>
      <c r="U121" s="227">
        <v>5</v>
      </c>
      <c r="V121" s="262">
        <v>16</v>
      </c>
      <c r="W121" s="7"/>
    </row>
    <row r="122" spans="1:23" ht="12.75">
      <c r="A122" s="247" t="s">
        <v>77</v>
      </c>
      <c r="B122" s="256"/>
      <c r="C122" s="257"/>
      <c r="D122" s="256"/>
      <c r="E122" s="257"/>
      <c r="F122" s="256"/>
      <c r="G122" s="257"/>
      <c r="H122" s="256"/>
      <c r="I122" s="257"/>
      <c r="J122" s="256">
        <v>10</v>
      </c>
      <c r="K122" s="269">
        <v>7</v>
      </c>
      <c r="L122" s="256"/>
      <c r="M122" s="257"/>
      <c r="N122" s="256"/>
      <c r="O122" s="257"/>
      <c r="P122" s="256"/>
      <c r="Q122" s="257"/>
      <c r="R122" s="256"/>
      <c r="S122" s="227"/>
      <c r="T122" s="256"/>
      <c r="U122" s="227"/>
      <c r="V122" s="258">
        <v>17</v>
      </c>
      <c r="W122" s="7"/>
    </row>
    <row r="123" spans="1:23" ht="12.75">
      <c r="A123" s="225" t="s">
        <v>69</v>
      </c>
      <c r="B123" s="256"/>
      <c r="C123" s="259">
        <v>3</v>
      </c>
      <c r="D123" s="256">
        <v>32</v>
      </c>
      <c r="E123" s="259">
        <v>1</v>
      </c>
      <c r="F123" s="256"/>
      <c r="G123" s="257"/>
      <c r="H123" s="256"/>
      <c r="I123" s="257"/>
      <c r="J123" s="256"/>
      <c r="K123" s="257"/>
      <c r="L123" s="256"/>
      <c r="M123" s="257"/>
      <c r="N123" s="256"/>
      <c r="O123" s="257"/>
      <c r="P123" s="256"/>
      <c r="Q123" s="257">
        <v>6</v>
      </c>
      <c r="R123" s="256"/>
      <c r="S123" s="227"/>
      <c r="T123" s="256"/>
      <c r="U123" s="227"/>
      <c r="V123" s="261">
        <v>3</v>
      </c>
      <c r="W123" s="7"/>
    </row>
    <row r="124" spans="1:23" ht="12.75">
      <c r="A124" s="225" t="s">
        <v>66</v>
      </c>
      <c r="B124" s="256"/>
      <c r="C124" s="257"/>
      <c r="D124" s="256"/>
      <c r="E124" s="257"/>
      <c r="F124" s="256"/>
      <c r="G124" s="257"/>
      <c r="H124" s="256"/>
      <c r="I124" s="257"/>
      <c r="J124" s="256"/>
      <c r="K124" s="257"/>
      <c r="L124" s="256"/>
      <c r="M124" s="257"/>
      <c r="N124" s="256"/>
      <c r="O124" s="257"/>
      <c r="P124" s="256"/>
      <c r="Q124" s="257"/>
      <c r="R124" s="256"/>
      <c r="S124" s="227"/>
      <c r="T124" s="256"/>
      <c r="U124" s="227"/>
      <c r="V124" s="262"/>
      <c r="W124" s="7"/>
    </row>
    <row r="125" spans="1:23" ht="12.75">
      <c r="A125" s="240" t="s">
        <v>67</v>
      </c>
      <c r="B125" s="241"/>
      <c r="C125" s="242"/>
      <c r="D125" s="241"/>
      <c r="E125" s="242"/>
      <c r="F125" s="241"/>
      <c r="G125" s="242"/>
      <c r="H125" s="241"/>
      <c r="I125" s="242"/>
      <c r="J125" s="241"/>
      <c r="K125" s="242"/>
      <c r="L125" s="241"/>
      <c r="M125" s="242"/>
      <c r="N125" s="241"/>
      <c r="O125" s="242"/>
      <c r="P125" s="241"/>
      <c r="Q125" s="242"/>
      <c r="R125" s="270"/>
      <c r="S125" s="242"/>
      <c r="T125" s="270"/>
      <c r="U125" s="242"/>
      <c r="V125" s="271"/>
      <c r="W125" s="7"/>
    </row>
    <row r="126" spans="1:23" ht="12.75">
      <c r="A126" s="48" t="s">
        <v>78</v>
      </c>
      <c r="B126" s="95"/>
      <c r="C126" s="89">
        <f>COUNT(C98,C94:C94,C88:C90,C72:C84,C63,C56:C60,C52:C52,C47:C48,C8:C43)+1</f>
        <v>31</v>
      </c>
      <c r="D126" s="95"/>
      <c r="E126" s="89">
        <f>COUNT(E98,E94:E94,E88:E90,E72:E84,E63,E56:E60,E52:E52,E47:E48,E7:E43)</f>
        <v>28</v>
      </c>
      <c r="F126" s="95"/>
      <c r="G126" s="89">
        <f>COUNT(G98,G94:G94,G88:G90,G72:G84,G63,G56:G60,G52:G52,G47:G48,G7:G43)</f>
        <v>19</v>
      </c>
      <c r="H126" s="95"/>
      <c r="I126" s="89">
        <f>COUNT(I98,I94:I94,I88:I90,I72:I84,I63,I56:I60,I52:I52,I47:I48,I7:I43)</f>
        <v>16</v>
      </c>
      <c r="J126" s="95"/>
      <c r="K126" s="89">
        <f>COUNT(K98,K94:K94,K88:K90,K72:K84,K63,K56:K60,K52:K52,K47:K48,K7:K43)</f>
        <v>18</v>
      </c>
      <c r="L126" s="95"/>
      <c r="M126" s="89">
        <f>COUNT(M98,M94:M94,M88:M90,M72:M84,M63,M56:M60,M52:M52,M47:M48,M7:M43)</f>
        <v>22</v>
      </c>
      <c r="N126" s="95"/>
      <c r="O126" s="89">
        <f>COUNT(O98,O94:O94,O88:O90,O72:O84,O63,O56:O60,O52:O52,O47:O48,O7:O43)</f>
        <v>22</v>
      </c>
      <c r="P126" s="95"/>
      <c r="Q126" s="89">
        <f>COUNT(Q98,Q94:Q94,Q88:Q90,Q72:Q84,Q63,Q56:Q60,Q52:Q52,Q47:Q48,Q7:Q43)</f>
        <v>26</v>
      </c>
      <c r="R126" s="95"/>
      <c r="S126" s="89">
        <f>COUNT(S98,S94:S94,S88:S90,S72:S84,S63,S56:S60,S52:S52,S47:S48,S7:S43)</f>
        <v>16</v>
      </c>
      <c r="T126" s="95"/>
      <c r="U126" s="89">
        <f>COUNT(U98,U94:U94,U88:U90,U72:U84,U63,U56:U60,U52:U52,U47:U48,U7:U43)</f>
        <v>31</v>
      </c>
      <c r="V126" s="97">
        <f>C126+E126+G126+I126+M126+O126+K126+Q126+S126+U126</f>
        <v>229</v>
      </c>
      <c r="W126" s="7"/>
    </row>
    <row r="127" ht="12.75"/>
    <row r="128" spans="1:15" ht="12.75" hidden="1">
      <c r="A128" s="7" t="s">
        <v>120</v>
      </c>
      <c r="C128" s="3">
        <v>6</v>
      </c>
      <c r="E128" s="5">
        <v>4</v>
      </c>
      <c r="G128" s="5">
        <v>7</v>
      </c>
      <c r="I128" s="5">
        <v>12</v>
      </c>
      <c r="K128" s="5">
        <v>6</v>
      </c>
      <c r="M128" s="5">
        <v>12</v>
      </c>
      <c r="O128" s="5">
        <v>8</v>
      </c>
    </row>
    <row r="129" spans="1:15" ht="12.75" hidden="1">
      <c r="A129" s="7" t="s">
        <v>121</v>
      </c>
      <c r="C129" s="3">
        <v>9</v>
      </c>
      <c r="E129" s="5">
        <v>11</v>
      </c>
      <c r="G129" s="5">
        <v>6</v>
      </c>
      <c r="I129" s="5">
        <v>10</v>
      </c>
      <c r="K129" s="5">
        <v>13</v>
      </c>
      <c r="M129" s="5">
        <v>11</v>
      </c>
      <c r="O129" s="5">
        <v>6</v>
      </c>
    </row>
    <row r="130" ht="12.75"/>
    <row r="131" ht="12.75"/>
    <row r="132" ht="12.75"/>
    <row r="133" ht="12.75"/>
    <row r="134" ht="12.75"/>
    <row r="135" ht="12.75"/>
    <row r="136" ht="12.75">
      <c r="L136" s="49"/>
    </row>
    <row r="142" ht="12" customHeight="1"/>
    <row r="147" ht="12.75"/>
    <row r="148" ht="12.75"/>
    <row r="149" ht="12.75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</sheetData>
  <sheetProtection/>
  <printOptions/>
  <pageMargins left="0.64" right="0.19" top="0.47" bottom="0.3" header="0.36" footer="0.3"/>
  <pageSetup fitToHeight="0" fitToWidth="1" orientation="landscape" paperSize="9" scale="60" r:id="rId3"/>
  <rowBreaks count="1" manualBreakCount="1">
    <brk id="67" max="2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="70" zoomScaleNormal="70" zoomScalePageLayoutView="0" workbookViewId="0" topLeftCell="A1">
      <selection activeCell="A3" sqref="A3"/>
    </sheetView>
  </sheetViews>
  <sheetFormatPr defaultColWidth="9.140625" defaultRowHeight="12.75"/>
  <cols>
    <col min="1" max="1" width="9.140625" style="7" customWidth="1"/>
    <col min="2" max="2" width="22.140625" style="7" customWidth="1"/>
    <col min="3" max="3" width="11.00390625" style="7" customWidth="1"/>
    <col min="4" max="4" width="11.421875" style="7" bestFit="1" customWidth="1"/>
    <col min="5" max="5" width="11.7109375" style="7" customWidth="1"/>
    <col min="6" max="6" width="11.00390625" style="7" customWidth="1"/>
    <col min="7" max="8" width="10.421875" style="7" customWidth="1"/>
    <col min="9" max="9" width="11.00390625" style="7" customWidth="1"/>
    <col min="10" max="10" width="10.140625" style="7" customWidth="1"/>
    <col min="11" max="11" width="11.421875" style="7" customWidth="1"/>
    <col min="12" max="12" width="11.421875" style="6" customWidth="1"/>
    <col min="13" max="13" width="9.140625" style="7" customWidth="1"/>
    <col min="14" max="14" width="9.140625" style="7" hidden="1" customWidth="1"/>
    <col min="15" max="15" width="10.421875" style="7" customWidth="1"/>
    <col min="16" max="16" width="9.140625" style="7" customWidth="1"/>
    <col min="17" max="17" width="9.57421875" style="7" bestFit="1" customWidth="1"/>
    <col min="18" max="16384" width="9.140625" style="7" customWidth="1"/>
  </cols>
  <sheetData>
    <row r="1" spans="1:7" ht="30">
      <c r="A1" s="1" t="s">
        <v>188</v>
      </c>
      <c r="B1" s="50"/>
      <c r="C1" s="51"/>
      <c r="F1" s="51"/>
      <c r="G1" s="51"/>
    </row>
    <row r="2" spans="3:7" ht="12.75">
      <c r="C2" s="51"/>
      <c r="F2" s="51"/>
      <c r="G2" s="51"/>
    </row>
    <row r="3" spans="1:15" ht="25.5">
      <c r="A3" s="52" t="s">
        <v>28</v>
      </c>
      <c r="B3" s="53"/>
      <c r="C3" s="84" t="str">
        <f>Results!B3</f>
        <v>Jells Park</v>
      </c>
      <c r="D3" s="85" t="str">
        <f>Results!D3</f>
        <v>Balnarring</v>
      </c>
      <c r="E3" s="85" t="str">
        <f>Results!F3</f>
        <v>Flemington</v>
      </c>
      <c r="F3" s="85" t="str">
        <f>Results!H3</f>
        <v>Ballarat</v>
      </c>
      <c r="G3" s="85" t="str">
        <f>Results!J3</f>
        <v>Brimbank</v>
      </c>
      <c r="H3" s="85" t="str">
        <f>Results!L3</f>
        <v>Bendigo</v>
      </c>
      <c r="I3" s="85" t="str">
        <f>Results!N3</f>
        <v>Bundoora</v>
      </c>
      <c r="J3" s="85" t="str">
        <f>Results!P3</f>
        <v>Geelong</v>
      </c>
      <c r="K3" s="86" t="str">
        <f>Results!R3</f>
        <v>Burnley</v>
      </c>
      <c r="L3" s="87" t="str">
        <f>Results!T3</f>
        <v>Tan</v>
      </c>
      <c r="M3" s="54" t="s">
        <v>12</v>
      </c>
      <c r="N3" s="54" t="s">
        <v>23</v>
      </c>
      <c r="O3" s="54" t="s">
        <v>82</v>
      </c>
    </row>
    <row r="4" spans="1:15" ht="12.75">
      <c r="A4" s="55"/>
      <c r="B4" s="21"/>
      <c r="C4" s="56">
        <f>Results!B4</f>
        <v>41020</v>
      </c>
      <c r="D4" s="57">
        <f>Results!D4</f>
        <v>41034</v>
      </c>
      <c r="E4" s="57">
        <f>Results!F4</f>
        <v>41055</v>
      </c>
      <c r="F4" s="57">
        <f>Results!H4</f>
        <v>41069</v>
      </c>
      <c r="G4" s="57">
        <f>Results!J4</f>
        <v>41083</v>
      </c>
      <c r="H4" s="57">
        <f>Results!L4</f>
        <v>41097</v>
      </c>
      <c r="I4" s="57">
        <f>Results!N4</f>
        <v>41111</v>
      </c>
      <c r="J4" s="57">
        <f>Results!P4</f>
        <v>41132</v>
      </c>
      <c r="K4" s="57">
        <f>Results!R4</f>
        <v>41154</v>
      </c>
      <c r="L4" s="58">
        <f>Results!T4</f>
        <v>41167</v>
      </c>
      <c r="M4" s="18"/>
      <c r="N4" s="24">
        <f>COUNTIF(Results!B126:U126,"&gt;0")</f>
        <v>10</v>
      </c>
      <c r="O4" s="18"/>
    </row>
    <row r="5" spans="1:15" ht="12.75">
      <c r="A5" s="55"/>
      <c r="B5" s="21"/>
      <c r="C5" s="4"/>
      <c r="D5" s="4"/>
      <c r="E5" s="4"/>
      <c r="F5" s="4"/>
      <c r="G5" s="4"/>
      <c r="H5" s="29" t="s">
        <v>83</v>
      </c>
      <c r="I5" s="4"/>
      <c r="J5" s="4"/>
      <c r="K5" s="59"/>
      <c r="L5" s="47"/>
      <c r="M5" s="18"/>
      <c r="N5" s="48"/>
      <c r="O5" s="18"/>
    </row>
    <row r="6" spans="1:15" ht="12.75">
      <c r="A6" s="60"/>
      <c r="B6" s="61"/>
      <c r="C6" s="62"/>
      <c r="D6" s="62"/>
      <c r="E6" s="62"/>
      <c r="F6" s="62"/>
      <c r="G6" s="62"/>
      <c r="H6" s="68">
        <f>IF(ISNUMBER(LARGE((C6:G6,I6:L6),3)),(LARGE((C6:G6,I6:L6),1)+LARGE((C6:G6,I6:L6),2)+LARGE((C6:G6,I6:L6),3))/3,"")</f>
      </c>
      <c r="I6" s="62"/>
      <c r="J6" s="62"/>
      <c r="K6" s="63"/>
      <c r="L6" s="64"/>
      <c r="M6" s="65"/>
      <c r="N6" s="24"/>
      <c r="O6" s="65"/>
    </row>
    <row r="7" spans="1:17" ht="12.75">
      <c r="A7" s="66">
        <f>1</f>
        <v>1</v>
      </c>
      <c r="B7" s="219" t="str">
        <f>Results!A11</f>
        <v>Greg Barton</v>
      </c>
      <c r="C7" s="185">
        <f>IF(ISBLANK(Results!C11),"",ROUND((Results!C$44-Results!C11+1)/Results!C$44*100,2))</f>
        <v>64.2</v>
      </c>
      <c r="D7" s="208">
        <f>IF(ISBLANK(Results!E11),"",ROUND((Results!E$44-Results!E11+1)/Results!E$44*100,2))</f>
        <v>80.21</v>
      </c>
      <c r="E7" s="168">
        <f>IF(ISBLANK(Results!G11),"",ROUND((Results!G$44-Results!G11+1)/Results!G$44*100,2))</f>
        <v>77.89</v>
      </c>
      <c r="F7" s="168">
        <f>IF(ISBLANK(Results!I11),"",ROUND((Results!I$44-Results!I11+1)/Results!I$44*100,2))</f>
        <v>78.26</v>
      </c>
      <c r="G7" s="208">
        <f>IF(ISBLANK(Results!K11),"",ROUND((Results!K$44-Results!K11+1)/Results!K$44*100,2))</f>
        <v>79.71</v>
      </c>
      <c r="H7" s="68">
        <f>IF(ISNUMBER(LARGE((C7:G7,I7:L7),3)),(LARGE((C7:G7,I7:L7),1)+LARGE((C7:G7,I7:L7),2)+LARGE((C7:G7,I7:L7),3))/3,"")</f>
        <v>81.52333333333333</v>
      </c>
      <c r="I7" s="168">
        <f>IF(ISBLANK(Results!O11),"",ROUND((Results!O$44-Results!O11+1)/Results!O$44*100,2))</f>
        <v>77</v>
      </c>
      <c r="J7" s="168">
        <f>IF(ISBLANK(Results!Q11),"",ROUND((Results!Q$44-Results!Q11+1)/Results!Q$44*100,2))</f>
        <v>77.13</v>
      </c>
      <c r="K7" s="208">
        <f>IF(ISBLANK(Results!S11),"",ROUND((Results!S$44-Results!S11+1)/Results!S$44*100,2))</f>
        <v>84.65</v>
      </c>
      <c r="L7" s="168">
        <f>IF(ISBLANK(Results!U11),"",ROUND((Results!U$44-Results!U11+1)/Results!U$44*100,2))</f>
        <v>76.8</v>
      </c>
      <c r="M7" s="69">
        <f aca="true" t="shared" si="0" ref="M7:M38">SUM(C7:L7)</f>
        <v>777.3733333333332</v>
      </c>
      <c r="N7" s="69">
        <f aca="true" t="shared" si="1" ref="N7:N38">LARGE(C7:L7,$N$4)</f>
        <v>64.2</v>
      </c>
      <c r="O7" s="69">
        <f aca="true" t="shared" si="2" ref="O7:O38">IF(ISNUMBER(N7),M7-N7,M7)</f>
        <v>713.1733333333332</v>
      </c>
      <c r="Q7" s="51"/>
    </row>
    <row r="8" spans="1:15" ht="12.75">
      <c r="A8" s="66">
        <f aca="true" t="shared" si="3" ref="A8:A67">1+A7</f>
        <v>2</v>
      </c>
      <c r="B8" s="67" t="str">
        <f>Results!A7</f>
        <v>Andrew Coles</v>
      </c>
      <c r="C8" s="185">
        <f>IF(ISBLANK(Results!C7),"",ROUND((Results!C$44-Results!C7+1)/Results!C$44*100,2))</f>
        <v>81.4</v>
      </c>
      <c r="D8" s="168">
        <f>IF(ISBLANK(Results!E7),"",ROUND((Results!E$44-Results!E7+1)/Results!E$44*100,2))</f>
        <v>85.16</v>
      </c>
      <c r="E8" s="208">
        <f>IF(ISBLANK(Results!G7),"",ROUND((Results!G$44-Results!G7+1)/Results!G$44*100,2))</f>
        <v>89.05</v>
      </c>
      <c r="F8" s="208">
        <f>IF(ISBLANK(Results!I7),"",ROUND((Results!I$44-Results!I7+1)/Results!I$44*100,2))</f>
        <v>89.28</v>
      </c>
      <c r="G8" s="168">
        <f>IF(ISBLANK(Results!K7),"",ROUND((Results!K$44-Results!K7+1)/Results!K$44*100,2))</f>
        <v>89.12</v>
      </c>
      <c r="H8" s="68">
        <f>IF(ISNUMBER(LARGE((C8:G8,I8:L8),3)),(LARGE((C8:G8,I8:L8),1)+LARGE((C8:G8,I8:L8),2)+LARGE((C8:G8,I8:L8),3))/3,"")</f>
        <v>90.98333333333333</v>
      </c>
      <c r="I8" s="168">
        <f>IF(ISBLANK(Results!O7),"",ROUND((Results!O$44-Results!O7+1)/Results!O$44*100,2))</f>
        <v>79.07</v>
      </c>
      <c r="J8" s="168">
        <f>IF(ISBLANK(Results!Q7),"",ROUND((Results!Q$44-Results!Q7+1)/Results!Q$44*100,2))</f>
      </c>
      <c r="K8" s="208">
        <f>IF(ISBLANK(Results!S7),"",ROUND((Results!S$44-Results!S7+1)/Results!S$44*100,2))</f>
        <v>94.55</v>
      </c>
      <c r="L8" s="168">
        <f>IF(ISBLANK(Results!U7),"",ROUND((Results!U$44-Results!U7+1)/Results!U$44*100,2))</f>
      </c>
      <c r="M8" s="69">
        <f t="shared" si="0"/>
        <v>698.6133333333332</v>
      </c>
      <c r="N8" s="69" t="e">
        <f t="shared" si="1"/>
        <v>#NUM!</v>
      </c>
      <c r="O8" s="69">
        <f t="shared" si="2"/>
        <v>698.6133333333332</v>
      </c>
    </row>
    <row r="9" spans="1:15" ht="12.75">
      <c r="A9" s="66">
        <f t="shared" si="3"/>
        <v>3</v>
      </c>
      <c r="B9" s="67" t="str">
        <f>Results!A9</f>
        <v>James Atkinson</v>
      </c>
      <c r="C9" s="185">
        <f>IF(ISBLANK(Results!C9),"",ROUND((Results!C$44-Results!C9+1)/Results!C$44*100,2))</f>
        <v>88.8</v>
      </c>
      <c r="D9" s="168">
        <f>IF(ISBLANK(Results!E9),"",ROUND((Results!E$44-Results!E9+1)/Results!E$44*100,2))</f>
        <v>54.95</v>
      </c>
      <c r="E9" s="168">
        <f>IF(ISBLANK(Results!G9),"",ROUND((Results!G$44-Results!G9+1)/Results!G$44*100,2))</f>
      </c>
      <c r="F9" s="168">
        <f>IF(ISBLANK(Results!I9),"",ROUND((Results!I$44-Results!I9+1)/Results!I$44*100,2))</f>
        <v>21.74</v>
      </c>
      <c r="G9" s="168">
        <f>IF(ISBLANK(Results!K9),"",ROUND((Results!K$44-Results!K9+1)/Results!K$44*100,2))</f>
        <v>82.94</v>
      </c>
      <c r="H9" s="68">
        <f>IF(ISNUMBER(LARGE((C9:G9,I9:L9),3)),(LARGE((C9:G9,I9:L9),1)+LARGE((C9:G9,I9:L9),2)+LARGE((C9:G9,I9:L9),3))/3,"")</f>
        <v>86.45333333333333</v>
      </c>
      <c r="I9" s="168">
        <f>IF(ISBLANK(Results!O9),"",ROUND((Results!O$44-Results!O9+1)/Results!O$44*100,2))</f>
        <v>78.04</v>
      </c>
      <c r="J9" s="168">
        <f>IF(ISBLANK(Results!Q9),"",ROUND((Results!Q$44-Results!Q9+1)/Results!Q$44*100,2))</f>
        <v>82.48</v>
      </c>
      <c r="K9" s="168">
        <f>IF(ISBLANK(Results!S9),"",ROUND((Results!S$44-Results!S9+1)/Results!S$44*100,2))</f>
        <v>87.62</v>
      </c>
      <c r="L9" s="168">
        <f>IF(ISBLANK(Results!U9),"",ROUND((Results!U$44-Results!U9+1)/Results!U$44*100,2))</f>
        <v>79.32</v>
      </c>
      <c r="M9" s="69">
        <f t="shared" si="0"/>
        <v>662.3433333333332</v>
      </c>
      <c r="N9" s="69" t="e">
        <f t="shared" si="1"/>
        <v>#NUM!</v>
      </c>
      <c r="O9" s="69">
        <f t="shared" si="2"/>
        <v>662.3433333333332</v>
      </c>
    </row>
    <row r="10" spans="1:15" ht="12.75">
      <c r="A10" s="66">
        <f t="shared" si="3"/>
        <v>4</v>
      </c>
      <c r="B10" s="67" t="str">
        <f>Results!A8</f>
        <v>Stephen Paine</v>
      </c>
      <c r="C10" s="185">
        <f>IF(ISBLANK(Results!C8),"",ROUND((Results!C$44-Results!C8+1)/Results!C$44*100,2))</f>
        <v>47.4</v>
      </c>
      <c r="D10" s="208">
        <f>IF(ISBLANK(Results!E8),"",ROUND((Results!E$44-Results!E8+1)/Results!E$44*100,2))</f>
        <v>88.8</v>
      </c>
      <c r="E10" s="168">
        <f>IF(ISBLANK(Results!G8),"",ROUND((Results!G$44-Results!G8+1)/Results!G$44*100,2))</f>
        <v>75.21</v>
      </c>
      <c r="F10" s="168">
        <f>IF(ISBLANK(Results!I8),"",ROUND((Results!I$44-Results!I8+1)/Results!I$44*100,2))</f>
      </c>
      <c r="G10" s="168">
        <f>IF(ISBLANK(Results!K8),"",ROUND((Results!K$44-Results!K8+1)/Results!K$44*100,2))</f>
        <v>86.47</v>
      </c>
      <c r="H10" s="68">
        <f>IF(ISNUMBER(LARGE((C10:G10,I10:L10),3)),(LARGE((C10:G10,I10:L10),1)+LARGE((C10:G10,I10:L10),2)+LARGE((C10:G10,I10:L10),3))/3,"")</f>
        <v>89.76</v>
      </c>
      <c r="I10" s="168">
        <f>IF(ISBLANK(Results!O8),"",ROUND((Results!O$44-Results!O8+1)/Results!O$44*100,2))</f>
        <v>85.27</v>
      </c>
      <c r="J10" s="168">
        <f>IF(ISBLANK(Results!Q8),"",ROUND((Results!Q$44-Results!Q8+1)/Results!Q$44*100,2))</f>
      </c>
      <c r="K10" s="168">
        <f>IF(ISBLANK(Results!S8),"",ROUND((Results!S$44-Results!S8+1)/Results!S$44*100,2))</f>
        <v>91.09</v>
      </c>
      <c r="L10" s="168">
        <f>IF(ISBLANK(Results!U8),"",ROUND((Results!U$44-Results!U8+1)/Results!U$44*100,2))</f>
        <v>89.39</v>
      </c>
      <c r="M10" s="69">
        <f t="shared" si="0"/>
        <v>653.39</v>
      </c>
      <c r="N10" s="69" t="e">
        <f t="shared" si="1"/>
        <v>#NUM!</v>
      </c>
      <c r="O10" s="69">
        <f t="shared" si="2"/>
        <v>653.39</v>
      </c>
    </row>
    <row r="11" spans="1:15" ht="12.75">
      <c r="A11" s="66">
        <f t="shared" si="3"/>
        <v>5</v>
      </c>
      <c r="B11" s="219" t="str">
        <f>Results!A56</f>
        <v>Nicholas Thomas</v>
      </c>
      <c r="C11" s="207">
        <f>IF(ISBLANK(Results!C56),"",ROUND((Results!C$61-Results!C56+1)/Results!C$61*100,2))</f>
        <v>95.65</v>
      </c>
      <c r="D11" s="208">
        <f>IF(ISBLANK(Results!E56),"",ROUND((Results!E$61-Results!E56+1)/Results!E$61*100,2))</f>
        <v>86.67</v>
      </c>
      <c r="E11" s="168">
        <f>IF(ISBLANK(Results!G56),"",ROUND((Results!G$61-Results!G56+1)/Results!G$61*100,2))</f>
      </c>
      <c r="F11" s="168">
        <f>IF(ISBLANK(Results!I56),"",ROUND((Results!I$61-Results!I56+1)/Results!I$61*100,2))</f>
      </c>
      <c r="G11" s="168">
        <f>IF(ISBLANK(Results!K56),"",ROUND((Results!K$61-Results!K56+1)/Results!K$61*100,2))</f>
        <v>80.49</v>
      </c>
      <c r="H11" s="68">
        <f>IF(ISNUMBER(LARGE((C11:G11,I11:L11),3)),(LARGE((C11:G11,I11:L11),1)+LARGE((C11:G11,I11:L11),2)+LARGE((C11:G11,I11:L11),3))/3,"")</f>
        <v>94.52666666666666</v>
      </c>
      <c r="I11" s="208">
        <f>IF(ISBLANK(Results!O56),"",ROUND((Results!O$61-Results!O56+1)/Results!O$61*100,2))</f>
        <v>93.64</v>
      </c>
      <c r="J11" s="168">
        <f>IF(ISBLANK(Results!Q56),"",ROUND((Results!Q$61-Results!Q56+1)/Results!Q$61*100,2))</f>
        <v>89.74</v>
      </c>
      <c r="K11" s="168">
        <f>IF(ISBLANK(Results!S56),"",ROUND((Results!S$61-Results!S56+1)/Results!S$61*100,2))</f>
      </c>
      <c r="L11" s="208">
        <f>IF(ISBLANK(Results!U56),"",ROUND((Results!U$61-Results!U56+1)/Results!U$61*100,2))</f>
        <v>94.29</v>
      </c>
      <c r="M11" s="69">
        <f t="shared" si="0"/>
        <v>635.0066666666665</v>
      </c>
      <c r="N11" s="69" t="e">
        <f t="shared" si="1"/>
        <v>#NUM!</v>
      </c>
      <c r="O11" s="69">
        <f t="shared" si="2"/>
        <v>635.0066666666665</v>
      </c>
    </row>
    <row r="12" spans="1:15" ht="12.75">
      <c r="A12" s="66">
        <f t="shared" si="3"/>
        <v>6</v>
      </c>
      <c r="B12" s="67" t="str">
        <f>Results!A16</f>
        <v>Ewen Vowels</v>
      </c>
      <c r="C12" s="185">
        <f>IF(ISBLANK(Results!C16),"",ROUND((Results!C$44-Results!C16+1)/Results!C$44*100,2))</f>
      </c>
      <c r="D12" s="168">
        <f>IF(ISBLANK(Results!E16),"",ROUND((Results!E$44-Results!E16+1)/Results!E$44*100,2))</f>
      </c>
      <c r="E12" s="208">
        <f>IF(ISBLANK(Results!G16),"",ROUND((Results!G$44-Results!G16+1)/Results!G$44*100,2))</f>
        <v>68.6</v>
      </c>
      <c r="F12" s="208">
        <f>IF(ISBLANK(Results!I16),"",ROUND((Results!I$44-Results!I16+1)/Results!I$44*100,2))</f>
        <v>75.94</v>
      </c>
      <c r="G12" s="208">
        <f>IF(ISBLANK(Results!K16),"",ROUND((Results!K$44-Results!K16+1)/Results!K$44*100,2))</f>
        <v>82.06</v>
      </c>
      <c r="H12" s="68">
        <f>IF(ISNUMBER(LARGE((C12:G12,I12:L12),3)),(LARGE((C12:G12,I12:L12),1)+LARGE((C12:G12,I12:L12),2)+LARGE((C12:G12,I12:L12),3))/3,"")</f>
        <v>81.69666666666667</v>
      </c>
      <c r="I12" s="168">
        <f>IF(ISBLANK(Results!O16),"",ROUND((Results!O$44-Results!O16+1)/Results!O$44*100,2))</f>
        <v>71.58</v>
      </c>
      <c r="J12" s="168">
        <f>IF(ISBLANK(Results!Q16),"",ROUND((Results!Q$44-Results!Q16+1)/Results!Q$44*100,2))</f>
        <v>76.4</v>
      </c>
      <c r="K12" s="208">
        <f>IF(ISBLANK(Results!S16),"",ROUND((Results!S$44-Results!S16+1)/Results!S$44*100,2))</f>
        <v>86.63</v>
      </c>
      <c r="L12" s="168">
        <f>IF(ISBLANK(Results!U16),"",ROUND((Results!U$44-Results!U16+1)/Results!U$44*100,2))</f>
        <v>68.35</v>
      </c>
      <c r="M12" s="69">
        <f t="shared" si="0"/>
        <v>611.2566666666667</v>
      </c>
      <c r="N12" s="69" t="e">
        <f t="shared" si="1"/>
        <v>#NUM!</v>
      </c>
      <c r="O12" s="69">
        <f t="shared" si="2"/>
        <v>611.2566666666667</v>
      </c>
    </row>
    <row r="13" spans="1:15" ht="12.75">
      <c r="A13" s="66">
        <f t="shared" si="3"/>
        <v>7</v>
      </c>
      <c r="B13" s="67" t="str">
        <f>Results!A17</f>
        <v>Martin Spiteri</v>
      </c>
      <c r="C13" s="185">
        <f>IF(ISBLANK(Results!C17),"",ROUND((Results!C$44-Results!C17+1)/Results!C$44*100,2))</f>
        <v>70.2</v>
      </c>
      <c r="D13" s="168">
        <f>IF(ISBLANK(Results!E17),"",ROUND((Results!E$44-Results!E17+1)/Results!E$44*100,2))</f>
        <v>64.58</v>
      </c>
      <c r="E13" s="168">
        <f>IF(ISBLANK(Results!G17),"",ROUND((Results!G$44-Results!G17+1)/Results!G$44*100,2))</f>
        <v>66.12</v>
      </c>
      <c r="F13" s="168">
        <f>IF(ISBLANK(Results!I17),"",ROUND((Results!I$44-Results!I17+1)/Results!I$44*100,2))</f>
        <v>65.22</v>
      </c>
      <c r="G13" s="208">
        <f>IF(ISBLANK(Results!K17),"",ROUND((Results!K$44-Results!K17+1)/Results!K$44*100,2))</f>
        <v>74.71</v>
      </c>
      <c r="H13" s="68">
        <f>IF(ISNUMBER(LARGE((C13:G13,I13:L13),3)),(LARGE((C13:G13,I13:L13),1)+LARGE((C13:G13,I13:L13),2)+LARGE((C13:G13,I13:L13),3))/3,"")</f>
        <v>70.34333333333333</v>
      </c>
      <c r="I13" s="168">
        <f>IF(ISBLANK(Results!O17),"",ROUND((Results!O$44-Results!O17+1)/Results!O$44*100,2))</f>
        <v>64.6</v>
      </c>
      <c r="J13" s="168">
        <f>IF(ISBLANK(Results!Q17),"",ROUND((Results!Q$44-Results!Q17+1)/Results!Q$44*100,2))</f>
        <v>61.56</v>
      </c>
      <c r="K13" s="168">
        <f>IF(ISBLANK(Results!S17),"",ROUND((Results!S$44-Results!S17+1)/Results!S$44*100,2))</f>
        <v>59.65</v>
      </c>
      <c r="L13" s="168">
        <f>IF(ISBLANK(Results!U17),"",ROUND((Results!U$44-Results!U17+1)/Results!U$44*100,2))</f>
        <v>59.17</v>
      </c>
      <c r="M13" s="69">
        <f t="shared" si="0"/>
        <v>656.1533333333332</v>
      </c>
      <c r="N13" s="69">
        <f t="shared" si="1"/>
        <v>59.17</v>
      </c>
      <c r="O13" s="69">
        <f t="shared" si="2"/>
        <v>596.9833333333332</v>
      </c>
    </row>
    <row r="14" spans="1:15" ht="12.75">
      <c r="A14" s="66">
        <f t="shared" si="3"/>
        <v>8</v>
      </c>
      <c r="B14" s="67" t="str">
        <f>Results!A14</f>
        <v>Shane Fielding</v>
      </c>
      <c r="C14" s="185">
        <f>IF(ISBLANK(Results!C14),"",ROUND((Results!C$44-Results!C14+1)/Results!C$44*100,2))</f>
        <v>77.6</v>
      </c>
      <c r="D14" s="168">
        <f>IF(ISBLANK(Results!E14),"",ROUND((Results!E$44-Results!E14+1)/Results!E$44*100,2))</f>
        <v>77.6</v>
      </c>
      <c r="E14" s="168">
        <f>IF(ISBLANK(Results!G14),"",ROUND((Results!G$44-Results!G14+1)/Results!G$44*100,2))</f>
        <v>79.75</v>
      </c>
      <c r="F14" s="208">
        <f>IF(ISBLANK(Results!I14),"",ROUND((Results!I$44-Results!I14+1)/Results!I$44*100,2))</f>
        <v>81.74</v>
      </c>
      <c r="G14" s="168">
        <f>IF(ISBLANK(Results!K14),"",ROUND((Results!K$44-Results!K14+1)/Results!K$44*100,2))</f>
        <v>50</v>
      </c>
      <c r="H14" s="68"/>
      <c r="I14" s="168">
        <f>IF(ISBLANK(Results!O14),"",ROUND((Results!O$44-Results!O14+1)/Results!O$44*100,2))</f>
      </c>
      <c r="J14" s="168">
        <f>IF(ISBLANK(Results!Q14),"",ROUND((Results!Q$44-Results!Q14+1)/Results!Q$44*100,2))</f>
        <v>62.29</v>
      </c>
      <c r="K14" s="168">
        <f>IF(ISBLANK(Results!S14),"",ROUND((Results!S$44-Results!S14+1)/Results!S$44*100,2))</f>
        <v>79.95</v>
      </c>
      <c r="L14" s="168">
        <f>IF(ISBLANK(Results!U14),"",ROUND((Results!U$44-Results!U14+1)/Results!U$44*100,2))</f>
        <v>65.47</v>
      </c>
      <c r="M14" s="69">
        <f t="shared" si="0"/>
        <v>574.4</v>
      </c>
      <c r="N14" s="69" t="e">
        <f t="shared" si="1"/>
        <v>#NUM!</v>
      </c>
      <c r="O14" s="69">
        <f t="shared" si="2"/>
        <v>574.4</v>
      </c>
    </row>
    <row r="15" spans="1:15" ht="12.75">
      <c r="A15" s="66">
        <f t="shared" si="3"/>
        <v>9</v>
      </c>
      <c r="B15" s="67" t="str">
        <f>Results!A19</f>
        <v>Matt Zonneveldt</v>
      </c>
      <c r="C15" s="185">
        <f>IF(ISBLANK(Results!C19),"",ROUND((Results!C$44-Results!C19+1)/Results!C$44*100,2))</f>
      </c>
      <c r="D15" s="168">
        <f>IF(ISBLANK(Results!E19),"",ROUND((Results!E$44-Results!E19+1)/Results!E$44*100,2))</f>
        <v>66.67</v>
      </c>
      <c r="E15" s="208">
        <f>IF(ISBLANK(Results!G19),"",ROUND((Results!G$44-Results!G19+1)/Results!G$44*100,2))</f>
        <v>69.42</v>
      </c>
      <c r="F15" s="168">
        <f>IF(ISBLANK(Results!I19),"",ROUND((Results!I$44-Results!I19+1)/Results!I$44*100,2))</f>
      </c>
      <c r="G15" s="168">
        <f>IF(ISBLANK(Results!K19),"",ROUND((Results!K$44-Results!K19+1)/Results!K$44*100,2))</f>
        <v>62.35</v>
      </c>
      <c r="H15" s="68">
        <f>IF(ISNUMBER(LARGE((C15:G15,I15:L15),3)),(LARGE((C15:G15,I15:L15),1)+LARGE((C15:G15,I15:L15),2)+LARGE((C15:G15,I15:L15),3))/3,"")</f>
        <v>76</v>
      </c>
      <c r="I15" s="168">
        <f>IF(ISBLANK(Results!O19),"",ROUND((Results!O$44-Results!O19+1)/Results!O$44*100,2))</f>
        <v>55.56</v>
      </c>
      <c r="J15" s="208">
        <f>IF(ISBLANK(Results!Q19),"",ROUND((Results!Q$44-Results!Q19+1)/Results!Q$44*100,2))</f>
        <v>77.37</v>
      </c>
      <c r="K15" s="208">
        <f>IF(ISBLANK(Results!S19),"",ROUND((Results!S$44-Results!S19+1)/Results!S$44*100,2))</f>
        <v>77.97</v>
      </c>
      <c r="L15" s="168">
        <f>IF(ISBLANK(Results!U19),"",ROUND((Results!U$44-Results!U19+1)/Results!U$44*100,2))</f>
        <v>72.66</v>
      </c>
      <c r="M15" s="69">
        <f t="shared" si="0"/>
        <v>558</v>
      </c>
      <c r="N15" s="69" t="e">
        <f t="shared" si="1"/>
        <v>#NUM!</v>
      </c>
      <c r="O15" s="69">
        <f t="shared" si="2"/>
        <v>558</v>
      </c>
    </row>
    <row r="16" spans="1:15" ht="12.75">
      <c r="A16" s="66">
        <f t="shared" si="3"/>
        <v>10</v>
      </c>
      <c r="B16" s="67" t="str">
        <f>Results!A10</f>
        <v>David Venour</v>
      </c>
      <c r="C16" s="185">
        <f>IF(ISBLANK(Results!C10),"",ROUND((Results!C$44-Results!C10+1)/Results!C$44*100,2))</f>
      </c>
      <c r="D16" s="208">
        <f>IF(ISBLANK(Results!E10),"",ROUND((Results!E$44-Results!E10+1)/Results!E$44*100,2))</f>
        <v>78.13</v>
      </c>
      <c r="E16" s="208">
        <f>IF(ISBLANK(Results!G10),"",ROUND((Results!G$44-Results!G10+1)/Results!G$44*100,2))</f>
        <v>81.61</v>
      </c>
      <c r="F16" s="208">
        <f>IF(ISBLANK(Results!I10),"",ROUND((Results!I$44-Results!I10+1)/Results!I$44*100,2))</f>
        <v>85.22</v>
      </c>
      <c r="G16" s="168">
        <f>IF(ISBLANK(Results!K10),"",ROUND((Results!K$44-Results!K10+1)/Results!K$44*100,2))</f>
      </c>
      <c r="H16" s="68"/>
      <c r="I16" s="168">
        <f>IF(ISBLANK(Results!O10),"",ROUND((Results!O$44-Results!O10+1)/Results!O$44*100,2))</f>
        <v>77.78</v>
      </c>
      <c r="J16" s="168">
        <f>IF(ISBLANK(Results!Q10),"",ROUND((Results!Q$44-Results!Q10+1)/Results!Q$44*100,2))</f>
        <v>72.51</v>
      </c>
      <c r="K16" s="168">
        <f>IF(ISBLANK(Results!S10),"",ROUND((Results!S$44-Results!S10+1)/Results!S$44*100,2))</f>
        <v>61.14</v>
      </c>
      <c r="L16" s="168">
        <f>IF(ISBLANK(Results!U10),"",ROUND((Results!U$44-Results!U10+1)/Results!U$44*100,2))</f>
        <v>74.64</v>
      </c>
      <c r="M16" s="69">
        <f t="shared" si="0"/>
        <v>531.03</v>
      </c>
      <c r="N16" s="69" t="e">
        <f t="shared" si="1"/>
        <v>#NUM!</v>
      </c>
      <c r="O16" s="69">
        <f t="shared" si="2"/>
        <v>531.03</v>
      </c>
    </row>
    <row r="17" spans="1:15" ht="12.75">
      <c r="A17" s="66">
        <f t="shared" si="3"/>
        <v>11</v>
      </c>
      <c r="B17" s="219" t="str">
        <f>Results!A88</f>
        <v>Georgia Brock</v>
      </c>
      <c r="C17" s="207">
        <f>IF(ISBLANK(Results!C88),"",ROUND((Results!C$91-Results!C88+1)/Results!C$91*100,2))</f>
        <v>85.19</v>
      </c>
      <c r="D17" s="168">
        <f>IF(ISBLANK(Results!E88),"",ROUND((Results!E$91-Results!E88+1)/Results!E$91*100,2))</f>
        <v>75</v>
      </c>
      <c r="E17" s="168">
        <f>IF(ISBLANK(Results!G88),"",ROUND((Results!G$91-Results!G88+1)/Results!G$91*100,2))</f>
        <v>69.23</v>
      </c>
      <c r="F17" s="168">
        <f>IF(ISBLANK(Results!I88),"",ROUND((Results!I$91-Results!I88+1)/Results!I$91*100,2))</f>
        <v>64.71</v>
      </c>
      <c r="G17" s="168">
        <f>IF(ISBLANK(Results!K88),"",ROUND((Results!K$91-Results!K88+1)/Results!K$91*100,2))</f>
        <v>47.62</v>
      </c>
      <c r="H17" s="68">
        <f>IF(ISNUMBER(LARGE((C17:G17,I17:L17),3)),(LARGE((C17:G17,I17:L17),1)+LARGE((C17:G17,I17:L17),2)+LARGE((C17:G17,I17:L17),3))/3,"")</f>
        <v>76.47333333333334</v>
      </c>
      <c r="I17" s="168">
        <f>IF(ISBLANK(Results!O88),"",ROUND((Results!O$91-Results!O88+1)/Results!O$91*100,2))</f>
      </c>
      <c r="J17" s="168">
        <f>IF(ISBLANK(Results!Q88),"",ROUND((Results!Q$91-Results!Q88+1)/Results!Q$91*100,2))</f>
        <v>50</v>
      </c>
      <c r="K17" s="168">
        <f>IF(ISBLANK(Results!S88),"",ROUND((Results!S$91-Results!S88+1)/Results!S$91*100,2))</f>
      </c>
      <c r="L17" s="168">
        <f>IF(ISBLANK(Results!U88),"",ROUND((Results!U$91-Results!U88+1)/Results!U$91*100,2))</f>
        <v>62.35</v>
      </c>
      <c r="M17" s="69">
        <f t="shared" si="0"/>
        <v>530.5733333333334</v>
      </c>
      <c r="N17" s="69" t="e">
        <f t="shared" si="1"/>
        <v>#NUM!</v>
      </c>
      <c r="O17" s="69">
        <f t="shared" si="2"/>
        <v>530.5733333333334</v>
      </c>
    </row>
    <row r="18" spans="1:15" ht="12.75">
      <c r="A18" s="66">
        <f t="shared" si="3"/>
        <v>12</v>
      </c>
      <c r="B18" s="67" t="str">
        <f>Results!A77</f>
        <v>Uma Muthia</v>
      </c>
      <c r="C18" s="185">
        <f>IF(ISBLANK(Results!C77),"",ROUND((Results!C$85-Results!C77+1)/Results!C$85*100,2))</f>
        <v>39.64</v>
      </c>
      <c r="D18" s="168">
        <f>IF(ISBLANK(Results!E77),"",ROUND((Results!E$85-Results!E77+1)/Results!E$85*100,2))</f>
        <v>36.59</v>
      </c>
      <c r="E18" s="168">
        <f>IF(ISBLANK(Results!G77),"",ROUND((Results!G$85-Results!G77+1)/Results!G$85*100,2))</f>
      </c>
      <c r="F18" s="168">
        <f>IF(ISBLANK(Results!I77),"",ROUND((Results!I$85-Results!I77+1)/Results!I$85*100,2))</f>
        <v>20.63</v>
      </c>
      <c r="G18" s="208">
        <f>IF(ISBLANK(Results!K77),"",ROUND((Results!K$85-Results!K77+1)/Results!K$85*100,2))</f>
        <v>45.83</v>
      </c>
      <c r="H18" s="68">
        <f>IF(ISNUMBER(LARGE((C18:G18,I18:L18),3)),(LARGE((C18:G18,I18:L18),1)+LARGE((C18:G18,I18:L18),2)+LARGE((C18:G18,I18:L18),3))/3,"")</f>
        <v>56.75333333333333</v>
      </c>
      <c r="I18" s="168">
        <f>IF(ISBLANK(Results!O77),"",ROUND((Results!O$85-Results!O77+1)/Results!O$85*100,2))</f>
        <v>61.96</v>
      </c>
      <c r="J18" s="168">
        <f>IF(ISBLANK(Results!Q77),"",ROUND((Results!Q$85-Results!Q77+1)/Results!Q$85*100,2))</f>
        <v>50</v>
      </c>
      <c r="K18" s="168">
        <f>IF(ISBLANK(Results!S77),"",ROUND((Results!S$85-Results!S77+1)/Results!S$85*100,2))</f>
      </c>
      <c r="L18" s="208">
        <f>IF(ISBLANK(Results!U77),"",ROUND((Results!U$85-Results!U77+1)/Results!U$85*100,2))</f>
        <v>58.3</v>
      </c>
      <c r="M18" s="69">
        <f t="shared" si="0"/>
        <v>369.7033333333333</v>
      </c>
      <c r="N18" s="69" t="e">
        <f t="shared" si="1"/>
        <v>#NUM!</v>
      </c>
      <c r="O18" s="69">
        <f t="shared" si="2"/>
        <v>369.7033333333333</v>
      </c>
    </row>
    <row r="19" spans="1:15" ht="12.75">
      <c r="A19" s="66">
        <f t="shared" si="3"/>
        <v>13</v>
      </c>
      <c r="B19" s="67" t="str">
        <f>Results!A72</f>
        <v>Kirsten Jackson</v>
      </c>
      <c r="C19" s="185">
        <f>IF(ISBLANK(Results!C72),"",ROUND((Results!C$85-Results!C72+1)/Results!C$85*100,2))</f>
      </c>
      <c r="D19" s="168">
        <f>IF(ISBLANK(Results!E72),"",ROUND((Results!E$85-Results!E72+1)/Results!E$85*100,2))</f>
      </c>
      <c r="E19" s="168">
        <f>IF(ISBLANK(Results!G72),"",ROUND((Results!G$85-Results!G72+1)/Results!G$85*100,2))</f>
      </c>
      <c r="F19" s="168">
        <f>IF(ISBLANK(Results!I72),"",ROUND((Results!I$85-Results!I72+1)/Results!I$85*100,2))</f>
      </c>
      <c r="G19" s="208">
        <f>IF(ISBLANK(Results!K72),"",ROUND((Results!K$85-Results!K72+1)/Results!K$85*100,2))</f>
        <v>77.38</v>
      </c>
      <c r="H19" s="68"/>
      <c r="I19" s="208">
        <f>IF(ISBLANK(Results!O72),"",ROUND((Results!O$85-Results!O72+1)/Results!O$85*100,2))</f>
        <v>80.98</v>
      </c>
      <c r="J19" s="168">
        <f>IF(ISBLANK(Results!Q72),"",ROUND((Results!Q$85-Results!Q72+1)/Results!Q$85*100,2))</f>
      </c>
      <c r="K19" s="208">
        <f>IF(ISBLANK(Results!S72),"",ROUND((Results!S$85-Results!S72+1)/Results!S$85*100,2))</f>
        <v>88.89</v>
      </c>
      <c r="L19" s="168">
        <f>IF(ISBLANK(Results!U72),"",ROUND((Results!U$85-Results!U72+1)/Results!U$85*100,2))</f>
        <v>86.23</v>
      </c>
      <c r="M19" s="69">
        <f t="shared" si="0"/>
        <v>333.48</v>
      </c>
      <c r="N19" s="69" t="e">
        <f t="shared" si="1"/>
        <v>#NUM!</v>
      </c>
      <c r="O19" s="69">
        <f t="shared" si="2"/>
        <v>333.48</v>
      </c>
    </row>
    <row r="20" spans="1:15" ht="12.75">
      <c r="A20" s="66">
        <f t="shared" si="3"/>
        <v>14</v>
      </c>
      <c r="B20" s="67" t="str">
        <f>Results!A18</f>
        <v>Tony George</v>
      </c>
      <c r="C20" s="185">
        <f>IF(ISBLANK(Results!C18),"",ROUND((Results!C$44-Results!C18+1)/Results!C$44*100,2))</f>
        <v>62.2</v>
      </c>
      <c r="D20" s="208">
        <f>IF(ISBLANK(Results!E18),"",ROUND((Results!E$44-Results!E18+1)/Results!E$44*100,2))</f>
        <v>66.93</v>
      </c>
      <c r="E20" s="168">
        <f>IF(ISBLANK(Results!G18),"",ROUND((Results!G$44-Results!G18+1)/Results!G$44*100,2))</f>
        <v>61.78</v>
      </c>
      <c r="F20" s="208">
        <f>IF(ISBLANK(Results!I18),"",ROUND((Results!I$44-Results!I18+1)/Results!I$44*100,2))</f>
        <v>66.96</v>
      </c>
      <c r="G20" s="168">
        <f>IF(ISBLANK(Results!K18),"",ROUND((Results!K$44-Results!K18+1)/Results!K$44*100,2))</f>
      </c>
      <c r="H20" s="68"/>
      <c r="I20" s="168">
        <f>IF(ISBLANK(Results!O18),"",ROUND((Results!O$44-Results!O18+1)/Results!O$44*100,2))</f>
        <v>55.81</v>
      </c>
      <c r="J20" s="168">
        <f>IF(ISBLANK(Results!Q18),"",ROUND((Results!Q$44-Results!Q18+1)/Results!Q$44*100,2))</f>
      </c>
      <c r="K20" s="168">
        <f>IF(ISBLANK(Results!S18),"",ROUND((Results!S$44-Results!S18+1)/Results!S$44*100,2))</f>
      </c>
      <c r="L20" s="168">
        <f>IF(ISBLANK(Results!U18),"",ROUND((Results!U$44-Results!U18+1)/Results!U$44*100,2))</f>
      </c>
      <c r="M20" s="69">
        <f t="shared" si="0"/>
        <v>313.68</v>
      </c>
      <c r="N20" s="69" t="e">
        <f t="shared" si="1"/>
        <v>#NUM!</v>
      </c>
      <c r="O20" s="69">
        <f t="shared" si="2"/>
        <v>313.68</v>
      </c>
    </row>
    <row r="21" spans="1:15" ht="12.75">
      <c r="A21" s="66">
        <f t="shared" si="3"/>
        <v>15</v>
      </c>
      <c r="B21" s="67" t="str">
        <f>Results!A47</f>
        <v>Rick Whitehead</v>
      </c>
      <c r="C21" s="185">
        <f>IF(ISBLANK(Results!C47),"",ROUND((Results!C$49-Results!C47+1)/Results!C$49*100,2))</f>
        <v>68.6</v>
      </c>
      <c r="D21" s="168">
        <f>IF(ISBLANK(Results!E47),"",ROUND((Results!E$49-Results!E47+1)/Results!E$49*100,2))</f>
      </c>
      <c r="E21" s="168">
        <f>IF(ISBLANK(Results!G47),"",ROUND((Results!G$49-Results!G47+1)/Results!G$49*100,2))</f>
      </c>
      <c r="F21" s="168">
        <f>IF(ISBLANK(Results!I47),"",ROUND((Results!I$49-Results!I47+1)/Results!I$49*100,2))</f>
      </c>
      <c r="G21" s="168">
        <f>IF(ISBLANK(Results!K47),"",ROUND((Results!K$49-Results!K47+1)/Results!K$49*100,2))</f>
      </c>
      <c r="H21" s="68">
        <f>IF(ISNUMBER(LARGE((C21:G21,I21:L21),3)),(LARGE((C21:G21,I21:L21),1)+LARGE((C21:G21,I21:L21),2)+LARGE((C21:G21,I21:L21),3))/3,"")</f>
        <v>77.02</v>
      </c>
      <c r="I21" s="168">
        <f>IF(ISBLANK(Results!O47),"",ROUND((Results!O$49-Results!O47+1)/Results!O$49*100,2))</f>
      </c>
      <c r="J21" s="208">
        <f>IF(ISBLANK(Results!Q47),"",ROUND((Results!Q$49-Results!Q47+1)/Results!Q$49*100,2))</f>
        <v>78.83</v>
      </c>
      <c r="K21" s="168">
        <f>IF(ISBLANK(Results!S47),"",ROUND((Results!S$49-Results!S47+1)/Results!S$49*100,2))</f>
      </c>
      <c r="L21" s="208">
        <f>IF(ISBLANK(Results!U47),"",ROUND((Results!U$49-Results!U47+1)/Results!U$49*100,2))</f>
        <v>83.63</v>
      </c>
      <c r="M21" s="69">
        <f t="shared" si="0"/>
        <v>308.08</v>
      </c>
      <c r="N21" s="69" t="e">
        <f t="shared" si="1"/>
        <v>#NUM!</v>
      </c>
      <c r="O21" s="69">
        <f t="shared" si="2"/>
        <v>308.08</v>
      </c>
    </row>
    <row r="22" spans="1:17" ht="12.75">
      <c r="A22" s="66">
        <f t="shared" si="3"/>
        <v>16</v>
      </c>
      <c r="B22" s="67" t="str">
        <f>Results!A15</f>
        <v>Rohan Claffey</v>
      </c>
      <c r="C22" s="185">
        <f>IF(ISBLANK(Results!C15),"",ROUND((Results!C$44-Results!C15+1)/Results!C$44*100,2))</f>
      </c>
      <c r="D22" s="168">
        <f>IF(ISBLANK(Results!E15),"",ROUND((Results!E$44-Results!E15+1)/Results!E$44*100,2))</f>
      </c>
      <c r="E22" s="168">
        <f>IF(ISBLANK(Results!G15),"",ROUND((Results!G$44-Results!G15+1)/Results!G$44*100,2))</f>
      </c>
      <c r="F22" s="168">
        <f>IF(ISBLANK(Results!I15),"",ROUND((Results!I$44-Results!I15+1)/Results!I$44*100,2))</f>
      </c>
      <c r="G22" s="168">
        <f>IF(ISBLANK(Results!K15),"",ROUND((Results!K$44-Results!K15+1)/Results!K$44*100,2))</f>
      </c>
      <c r="H22" s="168">
        <f>IF(ISNUMBER(LARGE((C22:G22,I22:L22),3)),(LARGE((C22:G22,I22:L22),1)+LARGE((C22:G22,I22:L22),2)+LARGE((C22:G22,I22:L22),3))/3,"")</f>
        <v>75.54666666666667</v>
      </c>
      <c r="I22" s="208">
        <f>IF(ISBLANK(Results!O15),"",ROUND((Results!O$44-Results!O15+1)/Results!O$44*100,2))</f>
        <v>80.36</v>
      </c>
      <c r="J22" s="168">
        <f>IF(ISBLANK(Results!Q15),"",ROUND((Results!Q$44-Results!Q15+1)/Results!Q$44*100,2))</f>
        <v>74.7</v>
      </c>
      <c r="K22" s="168">
        <f>IF(ISBLANK(Results!S15),"",ROUND((Results!S$44-Results!S15+1)/Results!S$44*100,2))</f>
      </c>
      <c r="L22" s="168">
        <f>IF(ISBLANK(Results!U15),"",ROUND((Results!U$44-Results!U15+1)/Results!U$44*100,2))</f>
        <v>71.58</v>
      </c>
      <c r="M22" s="69">
        <f t="shared" si="0"/>
        <v>302.18666666666667</v>
      </c>
      <c r="N22" s="69" t="e">
        <f t="shared" si="1"/>
        <v>#NUM!</v>
      </c>
      <c r="O22" s="69">
        <f t="shared" si="2"/>
        <v>302.18666666666667</v>
      </c>
      <c r="Q22" s="51"/>
    </row>
    <row r="23" spans="1:15" ht="12.75">
      <c r="A23" s="66">
        <f t="shared" si="3"/>
        <v>17</v>
      </c>
      <c r="B23" s="67" t="str">
        <f>Results!A57</f>
        <v>Cillian Jansen</v>
      </c>
      <c r="C23" s="185">
        <f>IF(ISBLANK(Results!C57),"",ROUND((Results!C$61-Results!C57+1)/Results!C$61*100,2))</f>
      </c>
      <c r="D23" s="168">
        <f>IF(ISBLANK(Results!E57),"",ROUND((Results!E$61-Results!E57+1)/Results!E$61*100,2))</f>
      </c>
      <c r="E23" s="168">
        <f>IF(ISBLANK(Results!G57),"",ROUND((Results!G$61-Results!G57+1)/Results!G$61*100,2))</f>
      </c>
      <c r="F23" s="168">
        <f>IF(ISBLANK(Results!I57),"",ROUND((Results!I$61-Results!I57+1)/Results!I$61*100,2))</f>
      </c>
      <c r="G23" s="168">
        <f>IF(ISBLANK(Results!K57),"",ROUND((Results!K$61-Results!K57+1)/Results!K$61*100,2))</f>
      </c>
      <c r="H23" s="168">
        <f>IF(ISNUMBER(LARGE((C23:G23,I23:L23),3)),(LARGE((C23:G23,I23:L23),1)+LARGE((C23:G23,I23:L23),2)+LARGE((C23:G23,I23:L23),3))/3,"")</f>
        <v>69.83</v>
      </c>
      <c r="I23" s="168">
        <f>IF(ISBLANK(Results!O57),"",ROUND((100-Results!O57+1)/Results!O$61*100,2))</f>
        <v>79.09</v>
      </c>
      <c r="J23" s="168">
        <f>IF(ISBLANK(Results!Q57),"",ROUND((Results!Q$61-Results!Q57+1)/Results!Q$61*100,2))</f>
        <v>58.97</v>
      </c>
      <c r="K23" s="168">
        <f>IF(ISBLANK(Results!S57),"",ROUND((Results!S$61-Results!S57+1)/Results!S$61*100,2))</f>
      </c>
      <c r="L23" s="168">
        <f>IF(ISBLANK(Results!U57),"",ROUND((Results!U$61-Results!U57+1)/Results!U$61*100,2))</f>
        <v>71.43</v>
      </c>
      <c r="M23" s="69">
        <f t="shared" si="0"/>
        <v>279.32000000000005</v>
      </c>
      <c r="N23" s="69" t="e">
        <f t="shared" si="1"/>
        <v>#NUM!</v>
      </c>
      <c r="O23" s="69">
        <f t="shared" si="2"/>
        <v>279.32000000000005</v>
      </c>
    </row>
    <row r="24" spans="1:15" ht="12.75">
      <c r="A24" s="66">
        <f t="shared" si="3"/>
        <v>18</v>
      </c>
      <c r="B24" s="67" t="str">
        <f>Results!A25</f>
        <v>Michael Harvey</v>
      </c>
      <c r="C24" s="185">
        <f>IF(ISBLANK(Results!C25),"",ROUND((Results!C$44-Results!C25+1)/Results!C$44*100,2))</f>
        <v>38.2</v>
      </c>
      <c r="D24" s="208">
        <f>IF(ISBLANK(Results!E25),"",ROUND((Results!E$44-Results!E25+1)/Results!E$44*100,2))</f>
        <v>49.22</v>
      </c>
      <c r="E24" s="168">
        <f>IF(ISBLANK(Results!G25),"",ROUND((Results!G$44-Results!G25+1)/Results!G$44*100,2))</f>
      </c>
      <c r="F24" s="168">
        <f>IF(ISBLANK(Results!I25),"",ROUND((Results!I$44-Results!I25+1)/Results!I$44*100,2))</f>
      </c>
      <c r="G24" s="168">
        <f>IF(ISBLANK(Results!K25),"",ROUND((Results!K$44-Results!K25+1)/Results!K$44*100,2))</f>
      </c>
      <c r="H24" s="68">
        <f>IF(ISNUMBER(LARGE((C24:G24,I24:L24),3)),(LARGE((C24:G24,I24:L24),1)+LARGE((C24:G24,I24:L24),2)+LARGE((C24:G24,I24:L24),3))/3,"")</f>
        <v>48.75999999999999</v>
      </c>
      <c r="I24" s="168">
        <f>IF(ISBLANK(Results!O25),"",ROUND((Results!O$44-Results!O25+1)/Results!O$44*100,2))</f>
        <v>47.8</v>
      </c>
      <c r="J24" s="168">
        <f>IF(ISBLANK(Results!Q25),"",ROUND((Results!Q$44-Results!Q25+1)/Results!Q$44*100,2))</f>
      </c>
      <c r="K24" s="168">
        <f>IF(ISBLANK(Results!S25),"",ROUND((Results!S$44-Results!S25+1)/Results!S$44*100,2))</f>
        <v>49.26</v>
      </c>
      <c r="L24" s="168">
        <f>IF(ISBLANK(Results!U25),"",ROUND((Results!U$44-Results!U25+1)/Results!U$44*100,2))</f>
        <v>20.32</v>
      </c>
      <c r="M24" s="69">
        <f t="shared" si="0"/>
        <v>253.56</v>
      </c>
      <c r="N24" s="69" t="e">
        <f t="shared" si="1"/>
        <v>#NUM!</v>
      </c>
      <c r="O24" s="69">
        <f t="shared" si="2"/>
        <v>253.56</v>
      </c>
    </row>
    <row r="25" spans="1:15" ht="12.75">
      <c r="A25" s="66">
        <f t="shared" si="3"/>
        <v>19</v>
      </c>
      <c r="B25" s="67" t="str">
        <f>Results!A60</f>
        <v>Mukund Premkumar</v>
      </c>
      <c r="C25" s="185">
        <f>IF(ISBLANK(Results!C60),"",ROUND((Results!C$61-Results!C60+1)/Results!C$61*100,2))</f>
        <v>36.96</v>
      </c>
      <c r="D25" s="208">
        <f>IF(ISBLANK(Results!E60),"",ROUND((Results!E$61-Results!E60+1)/Results!E$61*100,2))</f>
        <v>50</v>
      </c>
      <c r="E25" s="168">
        <f>IF(ISBLANK(Results!G60),"",ROUND((Results!G$61-Results!G60+1)/Results!G$61*100,2))</f>
      </c>
      <c r="F25" s="168">
        <f>IF(ISBLANK(Results!I60),"",ROUND((Results!I$61-Results!I60+1)/Results!I$61*100,2))</f>
      </c>
      <c r="G25" s="168">
        <f>IF(ISBLANK(Results!K60),"",ROUND((Results!K$61-Results!K60+1)/Results!K$61*100,2))</f>
      </c>
      <c r="H25" s="68"/>
      <c r="I25" s="208">
        <f>IF(ISBLANK(Results!O60),"",ROUND((Results!O$61-Results!O60+1)/Results!O$61*100,2))</f>
        <v>69.09</v>
      </c>
      <c r="J25" s="168">
        <f>IF(ISBLANK(Results!Q60),"",ROUND((411-Results!Q60+1)/411*100,2))</f>
        <v>46.72</v>
      </c>
      <c r="K25" s="168">
        <f>IF(ISBLANK(Results!S60),"",ROUND((Results!S$61-Results!S60+1)/Results!S$61*100,2))</f>
      </c>
      <c r="L25" s="168">
        <f>IF(ISBLANK(Results!U60),"",ROUND((Results!U$61-Results!U60+1)/Results!U$61*100,2))</f>
        <v>34.29</v>
      </c>
      <c r="M25" s="69">
        <f t="shared" si="0"/>
        <v>237.06</v>
      </c>
      <c r="N25" s="69" t="e">
        <f t="shared" si="1"/>
        <v>#NUM!</v>
      </c>
      <c r="O25" s="69">
        <f t="shared" si="2"/>
        <v>237.06</v>
      </c>
    </row>
    <row r="26" spans="1:15" ht="12.75">
      <c r="A26" s="66">
        <f t="shared" si="3"/>
        <v>20</v>
      </c>
      <c r="B26" s="67" t="str">
        <f>Results!A80</f>
        <v>Janice Marston</v>
      </c>
      <c r="C26" s="185">
        <f>IF(ISBLANK(Results!C80),"",ROUND((Results!C$85-Results!C80+1)/Results!C$85*100,2))</f>
        <v>14.41</v>
      </c>
      <c r="D26" s="168">
        <f>IF(ISBLANK(Results!E80),"",ROUND((Results!E$85-Results!E80+1)/Results!E$85*100,2))</f>
        <v>17.68</v>
      </c>
      <c r="E26" s="208">
        <f>IF(ISBLANK(Results!G80),"",ROUND((Results!G$85-Results!G80+1)/Results!G$85*100,2))</f>
        <v>19.9</v>
      </c>
      <c r="F26" s="168">
        <f>IF(ISBLANK(Results!I80),"",ROUND((Results!I$85-Results!I80+1)/Results!I$85*100,2))</f>
      </c>
      <c r="G26" s="208">
        <f>IF(ISBLANK(Results!K80),"",ROUND((Results!K$85-Results!K80+1)/Results!K$85*100,2))</f>
        <v>28.57</v>
      </c>
      <c r="H26" s="68">
        <f>IF(ISNUMBER(LARGE((C26:G26,I26:L26),3)),(LARGE((C26:G26,I26:L26),1)+LARGE((C26:G26,I26:L26),2)+LARGE((C26:G26,I26:L26),3))/3,"")</f>
        <v>27.95</v>
      </c>
      <c r="I26" s="168">
        <f>IF(ISBLANK(Results!O80),"",ROUND((Results!O$85-Results!O80+1)/Results!O$85*100,2))</f>
        <v>21.47</v>
      </c>
      <c r="J26" s="168">
        <f>IF(ISBLANK(Results!Q80),"",ROUND((Results!Q$85-Results!Q80+1)/Results!Q$85*100,2))</f>
        <v>24.71</v>
      </c>
      <c r="K26" s="208">
        <f>IF(ISBLANK(Results!S80),"",ROUND((Results!S$85-Results!S80+1)/Results!S$85*100,2))</f>
        <v>28.15</v>
      </c>
      <c r="L26" s="168">
        <f>IF(ISBLANK(Results!U80),"",ROUND((Results!U$85-Results!U80+1)/Results!U$85*100,2))</f>
        <v>27.13</v>
      </c>
      <c r="M26" s="69">
        <f t="shared" si="0"/>
        <v>209.97000000000003</v>
      </c>
      <c r="N26" s="69" t="e">
        <f t="shared" si="1"/>
        <v>#NUM!</v>
      </c>
      <c r="O26" s="69">
        <f t="shared" si="2"/>
        <v>209.97000000000003</v>
      </c>
    </row>
    <row r="27" spans="1:15" ht="12.75">
      <c r="A27" s="66">
        <f t="shared" si="3"/>
        <v>21</v>
      </c>
      <c r="B27" s="67" t="str">
        <f>Results!A26</f>
        <v>Christopher Knott</v>
      </c>
      <c r="C27" s="185">
        <f>IF(ISBLANK(Results!C26),"",ROUND((Results!C$44-Results!C26+1)/Results!C$44*100,2))</f>
        <v>29.4</v>
      </c>
      <c r="D27" s="208">
        <f>IF(ISBLANK(Results!E26),"",ROUND((Results!E$44-Results!E26+1)/Results!E$44*100,2))</f>
        <v>38.8</v>
      </c>
      <c r="E27" s="168">
        <f>IF(ISBLANK(Results!G26),"",ROUND((Results!G$44-Results!G26+1)/Results!G$44*100,2))</f>
      </c>
      <c r="F27" s="168">
        <f>IF(ISBLANK(Results!I26),"",ROUND((Results!I$44-Results!I26+1)/Results!I$44*100,2))</f>
      </c>
      <c r="G27" s="168">
        <f>IF(ISBLANK(Results!K26),"",ROUND((Results!K$44-Results!K26+1)/Results!K$44*100,2))</f>
      </c>
      <c r="H27" s="68">
        <f>IF(ISNUMBER(LARGE((C27:G27,I27:L27),3)),(LARGE((C27:G27,I27:L27),1)+LARGE((C27:G27,I27:L27),2)+LARGE((C27:G27,I27:L27),3))/3,"")</f>
        <v>38.93</v>
      </c>
      <c r="I27" s="168">
        <f>IF(ISBLANK(Results!O26),"",ROUND((Results!O$44-Results!O26+1)/Results!O$44*100,2))</f>
      </c>
      <c r="J27" s="208">
        <f>IF(ISBLANK(Results!Q26),"",ROUND((Results!Q$44-Results!Q26+1)/Results!Q$44*100,2))</f>
        <v>41.12</v>
      </c>
      <c r="K27" s="168">
        <f>IF(ISBLANK(Results!S26),"",ROUND((Results!S$44-Results!S26+1)/Results!S$44*100,2))</f>
      </c>
      <c r="L27" s="168">
        <f>IF(ISBLANK(Results!U26),"",ROUND((Results!U$44-Results!U26+1)/Results!U$44*100,2))</f>
        <v>36.87</v>
      </c>
      <c r="M27" s="69">
        <f t="shared" si="0"/>
        <v>185.12</v>
      </c>
      <c r="N27" s="69" t="e">
        <f t="shared" si="1"/>
        <v>#NUM!</v>
      </c>
      <c r="O27" s="69">
        <f t="shared" si="2"/>
        <v>185.12</v>
      </c>
    </row>
    <row r="28" spans="1:15" ht="12.75">
      <c r="A28" s="66">
        <f t="shared" si="3"/>
        <v>22</v>
      </c>
      <c r="B28" s="67" t="str">
        <f>Results!A27</f>
        <v>Warren Holst</v>
      </c>
      <c r="C28" s="185">
        <f>IF(ISBLANK(Results!C27),"",ROUND((Results!C$44-Results!C27+1)/Results!C$44*100,2))</f>
        <v>17.2</v>
      </c>
      <c r="D28" s="208">
        <f>IF(ISBLANK(Results!E27),"",ROUND((Results!E$44-Results!E27+1)/Results!E$44*100,2))</f>
        <v>30.21</v>
      </c>
      <c r="E28" s="168">
        <f>IF(ISBLANK(Results!G27),"",ROUND((Results!G$44-Results!G27+1)/Results!G$44*100,2))</f>
        <v>24.17</v>
      </c>
      <c r="F28" s="168">
        <f>IF(ISBLANK(Results!I27),"",ROUND((Results!I$44-Results!I27+1)/Results!I$44*100,2))</f>
      </c>
      <c r="G28" s="168">
        <f>IF(ISBLANK(Results!K27),"",ROUND((Results!K$44-Results!K27+1)/Results!K$44*100,2))</f>
      </c>
      <c r="H28" s="68">
        <f>IF(ISNUMBER(LARGE((C28:G28,I28:L28),3)),(LARGE((C28:G28,I28:L28),1)+LARGE((C28:G28,I28:L28),2)+LARGE((C28:G28,I28:L28),3))/3,"")</f>
        <v>28.19333333333333</v>
      </c>
      <c r="I28" s="168">
        <f>IF(ISBLANK(Results!O27),"",ROUND((Results!O$44-Results!O27+1)/Results!O$44*100,2))</f>
        <v>13.95</v>
      </c>
      <c r="J28" s="168">
        <f>IF(ISBLANK(Results!Q27),"",ROUND((Results!Q$44-Results!Q27+1)/Results!Q$44*100,2))</f>
        <v>21.17</v>
      </c>
      <c r="K28" s="168">
        <f>IF(ISBLANK(Results!S27),"",ROUND((Results!S$44-Results!S27+1)/Results!S$44*100,2))</f>
        <v>30.2</v>
      </c>
      <c r="L28" s="168">
        <f>IF(ISBLANK(Results!U27),"",ROUND((Results!U$44-Results!U27+1)/Results!U$44*100,2))</f>
        <v>18.71</v>
      </c>
      <c r="M28" s="69">
        <f t="shared" si="0"/>
        <v>183.8033333333333</v>
      </c>
      <c r="N28" s="69" t="e">
        <f t="shared" si="1"/>
        <v>#NUM!</v>
      </c>
      <c r="O28" s="69">
        <f t="shared" si="2"/>
        <v>183.8033333333333</v>
      </c>
    </row>
    <row r="29" spans="1:15" ht="12.75">
      <c r="A29" s="66">
        <f t="shared" si="3"/>
        <v>23</v>
      </c>
      <c r="B29" s="67" t="str">
        <f>Results!A20</f>
        <v>Glenn Goodman</v>
      </c>
      <c r="C29" s="185">
        <f>IF(ISBLANK(Results!C20),"",ROUND((Results!C$44-Results!C20+1)/Results!C$44*100,2))</f>
        <v>57.2</v>
      </c>
      <c r="D29" s="168">
        <f>IF(ISBLANK(Results!E20),"",ROUND((Results!E$44-Results!E20+1)/Results!E$44*100,2))</f>
      </c>
      <c r="E29" s="168">
        <f>IF(ISBLANK(Results!G20),"",ROUND((Results!G$44-Results!G20+1)/Results!G$44*100,2))</f>
        <v>57.02</v>
      </c>
      <c r="F29" s="168">
        <f>IF(ISBLANK(Results!I20),"",ROUND((Results!I$44-Results!I20+1)/Results!I$44*100,2))</f>
        <v>49.86</v>
      </c>
      <c r="G29" s="168">
        <f>IF(ISBLANK(Results!K20),"",ROUND((Results!K$44-Results!K20+1)/Results!K$44*100,2))</f>
      </c>
      <c r="H29" s="68"/>
      <c r="I29" s="168">
        <f>IF(ISBLANK(Results!O20),"",ROUND((Results!O$44-Results!O20+1)/Results!O$44*100,2))</f>
      </c>
      <c r="J29" s="168">
        <f>IF(ISBLANK(Results!Q20),"",ROUND((Results!Q$44-Results!Q20+1)/Results!Q$44*100,2))</f>
      </c>
      <c r="K29" s="168">
        <f>IF(ISBLANK(Results!S20),"",ROUND((Results!S$44-Results!S20+1)/Results!S$44*100,2))</f>
      </c>
      <c r="L29" s="168">
        <f>IF(ISBLANK(Results!U20),"",ROUND((Results!U$44-Results!U20+1)/Results!U$44*100,2))</f>
      </c>
      <c r="M29" s="69">
        <f t="shared" si="0"/>
        <v>164.07999999999998</v>
      </c>
      <c r="N29" s="69" t="e">
        <f t="shared" si="1"/>
        <v>#NUM!</v>
      </c>
      <c r="O29" s="69">
        <f t="shared" si="2"/>
        <v>164.07999999999998</v>
      </c>
    </row>
    <row r="30" spans="1:15" ht="12.75">
      <c r="A30" s="66">
        <f t="shared" si="3"/>
        <v>24</v>
      </c>
      <c r="B30" s="67" t="str">
        <f>Results!A22</f>
        <v>Nick Paine</v>
      </c>
      <c r="C30" s="185">
        <f>IF(ISBLANK(Results!C22),"",ROUND((Results!C$44-Results!C22+1)/Results!C$44*100,2))</f>
        <v>52.6</v>
      </c>
      <c r="D30" s="208">
        <f>IF(ISBLANK(Results!E22),"",ROUND((Results!E$44-Results!E22+1)/Results!E$44*100,2))</f>
        <v>64.32</v>
      </c>
      <c r="E30" s="168">
        <f>IF(ISBLANK(Results!G22),"",ROUND((Results!G$44-Results!G22+1)/Results!G$44*100,2))</f>
        <v>43.39</v>
      </c>
      <c r="F30" s="168">
        <f>IF(ISBLANK(Results!I22),"",ROUND((Results!I$44-Results!I22+1)/Results!I$44*100,2))</f>
      </c>
      <c r="G30" s="168">
        <f>IF(ISBLANK(Results!K22),"",ROUND((Results!K$44-Results!K22+1)/Results!K$44*100,2))</f>
      </c>
      <c r="H30" s="68"/>
      <c r="I30" s="168">
        <f>IF(ISBLANK(Results!O22),"",ROUND((Results!O$44-Results!O22+1)/Results!O$44*100,2))</f>
      </c>
      <c r="J30" s="168">
        <f>IF(ISBLANK(Results!Q22),"",ROUND((Results!Q$44-Results!Q22+1)/Results!Q$44*100,2))</f>
      </c>
      <c r="K30" s="168">
        <f>IF(ISBLANK(Results!S22),"",ROUND((Results!S$44-Results!S22+1)/Results!S$44*100,2))</f>
      </c>
      <c r="L30" s="168">
        <f>IF(ISBLANK(Results!U22),"",ROUND((Results!U$44-Results!U22+1)/Results!U$44*100,2))</f>
      </c>
      <c r="M30" s="69">
        <f t="shared" si="0"/>
        <v>160.31</v>
      </c>
      <c r="N30" s="69" t="e">
        <f t="shared" si="1"/>
        <v>#NUM!</v>
      </c>
      <c r="O30" s="69">
        <f t="shared" si="2"/>
        <v>160.31</v>
      </c>
    </row>
    <row r="31" spans="1:15" ht="12.75">
      <c r="A31" s="66">
        <f t="shared" si="3"/>
        <v>25</v>
      </c>
      <c r="B31" s="67" t="str">
        <f>Results!A89</f>
        <v>May Teh Yong</v>
      </c>
      <c r="C31" s="185">
        <f>IF(ISBLANK(Results!C89),"",ROUND((Results!C$91-Results!C89+1)/Results!C$91*100,2))</f>
        <v>48.15</v>
      </c>
      <c r="D31" s="168">
        <f>IF(ISBLANK(Results!E89),"",ROUND((Results!E$91-Results!E89+1)/Results!E$91*100,2))</f>
        <v>31.25</v>
      </c>
      <c r="E31" s="168">
        <f>IF(ISBLANK(Results!G89),"",ROUND((Results!G$91-Results!G89+1)/Results!G$91*100,2))</f>
        <v>23.08</v>
      </c>
      <c r="F31" s="168">
        <f>IF(ISBLANK(Results!I89),"",ROUND((Results!I$91-Results!I89+1)/Results!I$91*100,2))</f>
      </c>
      <c r="G31" s="168">
        <f>IF(ISBLANK(Results!K89),"",ROUND((Results!K$91-Results!K89+1)/Results!K$91*100,2))</f>
      </c>
      <c r="H31" s="68"/>
      <c r="I31" s="168">
        <f>IF(ISBLANK(Results!O89),"",ROUND((Results!O$91-Results!O89+1)/Results!O$91*100,2))</f>
        <v>22.64</v>
      </c>
      <c r="J31" s="168">
        <f>IF(ISBLANK(Results!Q89),"",ROUND((Results!Q$91-Results!Q89+1)/Results!Q$91*100,2))</f>
        <v>30.56</v>
      </c>
      <c r="K31" s="168">
        <f>IF(ISBLANK(Results!S89),"",ROUND((Results!S$91-Results!S89+1)/Results!S$91*100,2))</f>
      </c>
      <c r="L31" s="168">
        <f>IF(ISBLANK(Results!U89),"",ROUND((Results!U$91-Results!U89+1)/Results!U$91*100,2))</f>
      </c>
      <c r="M31" s="69">
        <f t="shared" si="0"/>
        <v>155.68</v>
      </c>
      <c r="N31" s="69" t="e">
        <f t="shared" si="1"/>
        <v>#NUM!</v>
      </c>
      <c r="O31" s="69">
        <f t="shared" si="2"/>
        <v>155.68</v>
      </c>
    </row>
    <row r="32" spans="1:15" ht="12.75">
      <c r="A32" s="66">
        <f t="shared" si="3"/>
        <v>26</v>
      </c>
      <c r="B32" s="67" t="str">
        <f>Results!A52</f>
        <v>Ganesha Muthia</v>
      </c>
      <c r="C32" s="185">
        <f>IF(ISBLANK(Results!C52),"",ROUND((Results!C$53-Results!C52+1)/Results!C$53*100,2))</f>
      </c>
      <c r="D32" s="168">
        <f>IF(ISBLANK(Results!E52),"",ROUND((Results!E$53-Results!E52+1)/Results!E$53*100,2))</f>
        <v>25.71</v>
      </c>
      <c r="E32" s="168">
        <f>IF(ISBLANK(Results!G52),"",ROUND((Results!G$53-Results!G52+1)/Results!G$53*100,2))</f>
      </c>
      <c r="F32" s="208">
        <f>IF(ISBLANK(Results!I52),"",ROUND((Results!I$53-Results!I52+1)/Results!I$53*100,2))</f>
        <v>30.95</v>
      </c>
      <c r="G32" s="168">
        <f>IF(ISBLANK(Results!K52),"",ROUND((Results!K$53-Results!K52+1)/Results!K$53*100,2))</f>
        <v>12.5</v>
      </c>
      <c r="H32" s="68">
        <f>IF(ISNUMBER(LARGE((C32:G32,I32:L32),3)),(LARGE((C32:G32,I32:L32),1)+LARGE((C32:G32,I32:L32),2)+LARGE((C32:G32,I32:L32),3))/3,"")</f>
        <v>29.02</v>
      </c>
      <c r="I32" s="168">
        <f>IF(ISBLANK(Results!O52),"",ROUND((Results!O$53-Results!O52+1)/Results!O$53*100,2))</f>
      </c>
      <c r="J32" s="168">
        <f>IF(ISBLANK(Results!Q52),"",ROUND((Results!Q$53-Results!Q52+1)/Results!Q$53*100,2))</f>
        <v>14.6</v>
      </c>
      <c r="K32" s="168">
        <f>IF(ISBLANK(Results!S52),"",ROUND((Results!S$53-Results!S52+1)/Results!S$53*100,2))</f>
      </c>
      <c r="L32" s="208">
        <f>IF(ISBLANK(Results!U52),"",ROUND((Results!U$53-Results!U52+1)/Results!U$53*100,2))</f>
        <v>30.4</v>
      </c>
      <c r="M32" s="69">
        <f t="shared" si="0"/>
        <v>143.17999999999998</v>
      </c>
      <c r="N32" s="69" t="e">
        <f t="shared" si="1"/>
        <v>#NUM!</v>
      </c>
      <c r="O32" s="69">
        <f t="shared" si="2"/>
        <v>143.17999999999998</v>
      </c>
    </row>
    <row r="33" spans="1:15" ht="12.75">
      <c r="A33" s="66">
        <f t="shared" si="3"/>
        <v>27</v>
      </c>
      <c r="B33" s="67" t="str">
        <f>Results!A82</f>
        <v>Anissa Muthia</v>
      </c>
      <c r="C33" s="185">
        <f>IF(ISBLANK(Results!C82),"",ROUND((Results!C$85-Results!C82+1)/Results!C$85*100,2))</f>
        <v>10.36</v>
      </c>
      <c r="D33" s="208">
        <f>IF(ISBLANK(Results!E82),"",ROUND((Results!E$85-Results!E82+1)/Results!E$85*100,2))</f>
        <v>23.17</v>
      </c>
      <c r="E33" s="168">
        <f>IF(ISBLANK(Results!G82),"",ROUND((Results!G$85-Results!G82+1)/Results!G$85*100,2))</f>
      </c>
      <c r="F33" s="208">
        <f>IF(ISBLANK(Results!I82),"",ROUND((Results!I$85-Results!I82+1)/Results!I$85*100,2))</f>
        <v>11.25</v>
      </c>
      <c r="G33" s="168">
        <f>IF(ISBLANK(Results!K82),"",ROUND((Results!K$85-Results!K82+1)/Results!K$85*100,2))</f>
        <v>12.5</v>
      </c>
      <c r="H33" s="68">
        <f>IF(ISNUMBER(LARGE((C33:G33,I33:L33),3)),(LARGE((C33:G33,I33:L33),1)+LARGE((C33:G33,I33:L33),2)+LARGE((C33:G33,I33:L33),3))/3,"")</f>
        <v>20.220000000000002</v>
      </c>
      <c r="I33" s="168">
        <f>IF(ISBLANK(Results!O82),"",ROUND((Results!O$85-Results!O82+1)/Results!O$85*100,2))</f>
        <v>12.27</v>
      </c>
      <c r="J33" s="168">
        <f>IF(ISBLANK(Results!Q82),"",ROUND((Results!Q$85-Results!Q82+1)/Results!Q$85*100,2))</f>
        <v>17.65</v>
      </c>
      <c r="K33" s="168">
        <f>IF(ISBLANK(Results!S82),"",ROUND((Results!S$85-Results!S82+1)/Results!S$85*100,2))</f>
      </c>
      <c r="L33" s="208">
        <f>IF(ISBLANK(Results!U82),"",ROUND((Results!U$85-Results!U82+1)/Results!U$85*100,2))</f>
        <v>19.84</v>
      </c>
      <c r="M33" s="69">
        <f t="shared" si="0"/>
        <v>127.25999999999999</v>
      </c>
      <c r="N33" s="69" t="e">
        <f t="shared" si="1"/>
        <v>#NUM!</v>
      </c>
      <c r="O33" s="69">
        <f t="shared" si="2"/>
        <v>127.25999999999999</v>
      </c>
    </row>
    <row r="34" spans="1:15" ht="12.75">
      <c r="A34" s="66">
        <f t="shared" si="3"/>
        <v>28</v>
      </c>
      <c r="B34" s="67" t="str">
        <f>Results!A58</f>
        <v>Konrad Debicki</v>
      </c>
      <c r="C34" s="185">
        <f>IF(ISBLANK(Results!C58),"",ROUND((Results!C$61-Results!C58+1)/Results!C$61*100,2))</f>
        <v>67.39</v>
      </c>
      <c r="D34" s="168">
        <f>IF(ISBLANK(Results!E58),"",ROUND((Results!E$61-Results!E58+1)/Results!E$61*100,2))</f>
      </c>
      <c r="E34" s="168">
        <f>IF(ISBLANK(Results!G58),"",ROUND((Results!G$61-Results!G58+1)/Results!G$61*100,2))</f>
      </c>
      <c r="F34" s="168">
        <f>IF(ISBLANK(Results!I58),"",ROUND((Results!I$61-Results!I58+1)/Results!I$61*100,2))</f>
      </c>
      <c r="G34" s="168">
        <f>IF(ISBLANK(Results!K58),"",ROUND((Results!K$61-Results!K58+1)/Results!K$61*100,2))</f>
      </c>
      <c r="H34" s="68"/>
      <c r="I34" s="168">
        <f>IF(ISBLANK(Results!O58),"",ROUND((Results!O$61-Results!O58+1)/Results!O$61*100,2))</f>
      </c>
      <c r="J34" s="168">
        <f>IF(ISBLANK(Results!Q58),"",ROUND((Results!Q$61-Results!Q58+1)/Results!Q$61*100,2))</f>
        <v>41.03</v>
      </c>
      <c r="K34" s="168">
        <f>IF(ISBLANK(Results!S58),"",ROUND((Results!S$61-Results!S58+1)/Results!S$61*100,2))</f>
      </c>
      <c r="L34" s="168">
        <f>IF(ISBLANK(Results!U58),"",ROUND((Results!U$61-Results!U58+1)/Results!U$61*100,2))</f>
      </c>
      <c r="M34" s="69">
        <f t="shared" si="0"/>
        <v>108.42</v>
      </c>
      <c r="N34" s="69" t="e">
        <f t="shared" si="1"/>
        <v>#NUM!</v>
      </c>
      <c r="O34" s="69">
        <f t="shared" si="2"/>
        <v>108.42</v>
      </c>
    </row>
    <row r="35" spans="1:15" ht="12.75">
      <c r="A35" s="66">
        <f t="shared" si="3"/>
        <v>29</v>
      </c>
      <c r="B35" s="67" t="str">
        <f>Results!A21</f>
        <v>James McEniry</v>
      </c>
      <c r="C35" s="185">
        <f>IF(ISBLANK(Results!C21),"",ROUND((Results!C$44-Results!C21+1)/Results!C$44*100,2))</f>
        <v>49.6</v>
      </c>
      <c r="D35" s="168">
        <f>IF(ISBLANK(Results!E21),"",ROUND((Results!E$44-Results!E21+1)/Results!E$44*100,2))</f>
        <v>51.3</v>
      </c>
      <c r="E35" s="168">
        <f>IF(ISBLANK(Results!G21),"",ROUND((Results!G$44-Results!G21+1)/Results!G$44*100,2))</f>
      </c>
      <c r="F35" s="168">
        <f>IF(ISBLANK(Results!I21),"",ROUND((Results!I$44-Results!I21+1)/Results!I$44*100,2))</f>
      </c>
      <c r="G35" s="168">
        <f>IF(ISBLANK(Results!K21),"",ROUND((Results!K$44-Results!K21+1)/Results!K$44*100,2))</f>
      </c>
      <c r="H35" s="68"/>
      <c r="I35" s="168">
        <f>IF(ISBLANK(Results!O21),"",ROUND((Results!O$44-Results!O21+1)/Results!O$44*100,2))</f>
      </c>
      <c r="J35" s="168">
        <f>IF(ISBLANK(Results!Q21),"",ROUND((Results!Q$44-Results!Q21+1)/Results!Q$44*100,2))</f>
      </c>
      <c r="K35" s="168">
        <f>IF(ISBLANK(Results!S21),"",ROUND((Results!S$44-Results!S21+1)/Results!S$44*100,2))</f>
      </c>
      <c r="L35" s="168">
        <f>IF(ISBLANK(Results!U21),"",ROUND((Results!U$44-Results!U21+1)/Results!U$44*100,2))</f>
      </c>
      <c r="M35" s="69">
        <f t="shared" si="0"/>
        <v>100.9</v>
      </c>
      <c r="N35" s="69" t="e">
        <f t="shared" si="1"/>
        <v>#NUM!</v>
      </c>
      <c r="O35" s="69">
        <f t="shared" si="2"/>
        <v>100.9</v>
      </c>
    </row>
    <row r="36" spans="1:15" ht="12.75">
      <c r="A36" s="66">
        <f t="shared" si="3"/>
        <v>30</v>
      </c>
      <c r="B36" s="67" t="str">
        <f>Results!A81</f>
        <v>Niamh O'Reilley</v>
      </c>
      <c r="C36" s="185">
        <f>IF(ISBLANK(Results!C81),"",ROUND((Results!C$85-Results!C81+1)/Results!C$85*100,2))</f>
      </c>
      <c r="D36" s="168">
        <f>IF(ISBLANK(Results!E81),"",ROUND((Results!E$85-Results!E81+1)/Results!E$85*100,2))</f>
      </c>
      <c r="E36" s="168">
        <f>IF(ISBLANK(Results!G81),"",ROUND((Results!G$85-Results!G81+1)/Results!G$85*100,2))</f>
      </c>
      <c r="F36" s="168">
        <f>IF(ISBLANK(Results!I81),"",ROUND((Results!I$85-Results!I81+1)/Results!I$85*100,2))</f>
      </c>
      <c r="G36" s="168">
        <f>IF(ISBLANK(Results!K81),"",ROUND((Results!K$85-Results!K81+1)/Results!K$85*100,2))</f>
      </c>
      <c r="H36" s="168">
        <f>IF(ISNUMBER(LARGE((C36:G36,I36:L36),3)),(LARGE((C36:G36,I36:L36),1)+LARGE((C36:G36,I36:L36),2)+LARGE((C36:G36,I36:L36),3))/3,"")</f>
      </c>
      <c r="I36" s="168">
        <f>IF(ISBLANK(Results!O81),"",ROUND((Results!O$85-Results!O81+1)/Results!O$85*100,2))</f>
      </c>
      <c r="J36" s="168">
        <f>IF(ISBLANK(Results!Q81),"",ROUND((Results!Q$85-Results!Q81+1)/Results!Q$85*100,2))</f>
        <v>38.24</v>
      </c>
      <c r="K36" s="168">
        <f>IF(ISBLANK(Results!S81),"",ROUND((Results!S$85-Results!S81+1)/Results!S$85*100,2))</f>
      </c>
      <c r="L36" s="208">
        <f>IF(ISBLANK(Results!U81),"",ROUND((Results!U$85-Results!U81+1)/Results!U$85*100,2))</f>
        <v>59.11</v>
      </c>
      <c r="M36" s="69">
        <f t="shared" si="0"/>
        <v>97.35</v>
      </c>
      <c r="N36" s="69" t="e">
        <f t="shared" si="1"/>
        <v>#NUM!</v>
      </c>
      <c r="O36" s="69">
        <f t="shared" si="2"/>
        <v>97.35</v>
      </c>
    </row>
    <row r="37" spans="1:15" ht="12.75">
      <c r="A37" s="66">
        <f t="shared" si="3"/>
        <v>31</v>
      </c>
      <c r="B37" s="67" t="str">
        <f>Results!A23</f>
        <v>Craig Sanford</v>
      </c>
      <c r="C37" s="185">
        <f>IF(ISBLANK(Results!C23),"",ROUND((Results!C$44-Results!C23+1)/Results!C$44*100,2))</f>
        <v>50.2</v>
      </c>
      <c r="D37" s="168">
        <f>IF(ISBLANK(Results!E23),"",ROUND((Results!E$44-Results!E23+1)/Results!E$44*100,2))</f>
        <v>38.02</v>
      </c>
      <c r="E37" s="168">
        <f>IF(ISBLANK(Results!G23),"",ROUND((Results!G$44-Results!G23+1)/Results!G$44*100,2))</f>
      </c>
      <c r="F37" s="168">
        <f>IF(ISBLANK(Results!I23),"",ROUND((Results!I$44-Results!I23+1)/Results!I$44*100,2))</f>
      </c>
      <c r="G37" s="168">
        <f>IF(ISBLANK(Results!K23),"",ROUND((Results!K$44-Results!K23+1)/Results!K$44*100,2))</f>
      </c>
      <c r="H37" s="68"/>
      <c r="I37" s="168">
        <f>IF(ISBLANK(Results!O23),"",ROUND((Results!O$44-Results!O23+1)/Results!O$44*100,2))</f>
      </c>
      <c r="J37" s="168">
        <f>IF(ISBLANK(Results!Q23),"",ROUND((Results!Q$44-Results!Q23+1)/Results!Q$44*100,2))</f>
      </c>
      <c r="K37" s="168">
        <f>IF(ISBLANK(Results!S23),"",ROUND((Results!S$44-Results!S23+1)/Results!S$44*100,2))</f>
      </c>
      <c r="L37" s="168">
        <f>IF(ISBLANK(Results!U23),"",ROUND((Results!U$44-Results!U23+1)/Results!U$44*100,2))</f>
      </c>
      <c r="M37" s="69">
        <f t="shared" si="0"/>
        <v>88.22</v>
      </c>
      <c r="N37" s="69" t="e">
        <f t="shared" si="1"/>
        <v>#NUM!</v>
      </c>
      <c r="O37" s="69">
        <f t="shared" si="2"/>
        <v>88.22</v>
      </c>
    </row>
    <row r="38" spans="1:15" ht="12.75">
      <c r="A38" s="66">
        <f t="shared" si="3"/>
        <v>32</v>
      </c>
      <c r="B38" s="67" t="str">
        <f>Results!A28</f>
        <v>Hugh Hunter</v>
      </c>
      <c r="C38" s="185">
        <f>IF(ISBLANK(Results!C28),"",ROUND((Results!C$44-Results!C28+1)/Results!C$44*100,2))</f>
        <v>15</v>
      </c>
      <c r="D38" s="168">
        <f>IF(ISBLANK(Results!E28),"",ROUND((Results!E$44-Results!E28+1)/Results!E$44*100,2))</f>
        <v>15.36</v>
      </c>
      <c r="E38" s="168">
        <f>IF(ISBLANK(Results!G28),"",ROUND((Results!G$44-Results!G28+1)/Results!G$44*100,2))</f>
        <v>11.98</v>
      </c>
      <c r="F38" s="168">
        <f>IF(ISBLANK(Results!I28),"",ROUND((Results!I$44-Results!I28+1)/Results!I$44*100,2))</f>
      </c>
      <c r="G38" s="168">
        <f>IF(ISBLANK(Results!K28),"",ROUND((Results!K$44-Results!K28+1)/Results!K$44*100,2))</f>
        <v>8.82</v>
      </c>
      <c r="H38" s="68">
        <f>IF(ISNUMBER(LARGE((C38:G38,I38:L38),3)),(LARGE((C38:G38,I38:L38),1)+LARGE((C38:G38,I38:L38),2)+LARGE((C38:G38,I38:L38),3))/3,"")</f>
        <v>14.113333333333335</v>
      </c>
      <c r="I38" s="168">
        <f>IF(ISBLANK(Results!O28),"",ROUND((Results!O$44-Results!O28+1)/Results!O$44*100,2))</f>
      </c>
      <c r="J38" s="168">
        <f>IF(ISBLANK(Results!Q28),"",ROUND((Results!Q$44-Results!Q28+1)/Results!Q$44*100,2))</f>
      </c>
      <c r="K38" s="168">
        <f>IF(ISBLANK(Results!S28),"",ROUND((Results!S$44-Results!S28+1)/Results!S$44*100,2))</f>
        <v>11.63</v>
      </c>
      <c r="L38" s="168">
        <f>IF(ISBLANK(Results!U28),"",ROUND((Results!U$44-Results!U28+1)/Results!U$44*100,2))</f>
        <v>8.99</v>
      </c>
      <c r="M38" s="69">
        <f t="shared" si="0"/>
        <v>85.89333333333333</v>
      </c>
      <c r="N38" s="69" t="e">
        <f t="shared" si="1"/>
        <v>#NUM!</v>
      </c>
      <c r="O38" s="69">
        <f t="shared" si="2"/>
        <v>85.89333333333333</v>
      </c>
    </row>
    <row r="39" spans="1:15" ht="12.75">
      <c r="A39" s="66">
        <f t="shared" si="3"/>
        <v>33</v>
      </c>
      <c r="B39" s="67" t="str">
        <f>Results!A75</f>
        <v>Nickie Scriven</v>
      </c>
      <c r="C39" s="207">
        <f>IF(ISBLANK(Results!C75),"",ROUND((Results!C$85-Results!C75+1)/Results!C$85*100,2))</f>
        <v>41.89</v>
      </c>
      <c r="D39" s="168">
        <f>IF(ISBLANK(Results!E75),"",ROUND((Results!E$85-Results!E75+1)/Results!E$85*100,2))</f>
      </c>
      <c r="E39" s="168">
        <f>IF(ISBLANK(Results!G75),"",ROUND((Results!G$85-Results!G75+1)/Results!G$85*100,2))</f>
      </c>
      <c r="F39" s="168">
        <f>IF(ISBLANK(Results!I75),"",ROUND((Results!I$85-Results!I75+1)/Results!I$85*100,2))</f>
      </c>
      <c r="G39" s="168">
        <f>IF(ISBLANK(Results!K75),"",ROUND((Results!K$85-Results!K75+1)/Results!K$85*100,2))</f>
      </c>
      <c r="H39" s="68"/>
      <c r="I39" s="168">
        <f>IF(ISBLANK(Results!O75),"",ROUND((Results!O$85-Results!O75+1)/Results!O$85*100,2))</f>
      </c>
      <c r="J39" s="168">
        <f>IF(ISBLANK(Results!Q75),"",ROUND((Results!Q$85-Results!Q75+1)/Results!Q$85*100,2))</f>
      </c>
      <c r="K39" s="168">
        <f>IF(ISBLANK(Results!S75),"",ROUND((Results!S$85-Results!S75+1)/Results!S$85*100,2))</f>
      </c>
      <c r="L39" s="168">
        <f>IF(ISBLANK(Results!U75),"",ROUND((Results!U$85-Results!U75+1)/Results!U$85*100,2))</f>
        <v>37.25</v>
      </c>
      <c r="M39" s="69">
        <f aca="true" t="shared" si="4" ref="M39:M67">SUM(C39:L39)</f>
        <v>79.14</v>
      </c>
      <c r="N39" s="69" t="e">
        <f aca="true" t="shared" si="5" ref="N39:N67">LARGE(C39:L39,$N$4)</f>
        <v>#NUM!</v>
      </c>
      <c r="O39" s="69">
        <f aca="true" t="shared" si="6" ref="O39:O67">IF(ISNUMBER(N39),M39-N39,M39)</f>
        <v>79.14</v>
      </c>
    </row>
    <row r="40" spans="1:15" ht="12.75">
      <c r="A40" s="66">
        <f t="shared" si="3"/>
        <v>34</v>
      </c>
      <c r="B40" s="67" t="str">
        <f>Results!A90</f>
        <v>Seema Muthia</v>
      </c>
      <c r="C40" s="185">
        <f>IF(ISBLANK(Results!C90),"",ROUND((Results!C$85-Results!C90+1)/Results!C$85*100,2))</f>
        <v>5.86</v>
      </c>
      <c r="D40" s="168">
        <f>IF(ISBLANK(Results!E90),"",ROUND((Results!E$91-Results!E90+1)/Results!E$91*100,2))</f>
        <v>12.5</v>
      </c>
      <c r="E40" s="168">
        <f>IF(ISBLANK(Results!G90),"",ROUND((Results!G$91-Results!G90+1)/Results!G$91*100,2))</f>
      </c>
      <c r="F40" s="168">
        <f>IF(ISBLANK(Results!I90),"",ROUND((Results!I$91-Results!I90+1)/Results!I$91*100,2))</f>
        <v>11.76</v>
      </c>
      <c r="G40" s="168">
        <f>IF(ISBLANK(Results!K90),"",ROUND((Results!K$91-Results!K90+1)/Results!K$91*100,2))</f>
        <v>4.76</v>
      </c>
      <c r="H40" s="68">
        <f>IF(ISNUMBER(LARGE((C40:G40,I40:L40),3)),(LARGE((C40:G40,I40:L40),1)+LARGE((C40:G40,I40:L40),2)+LARGE((C40:G40,I40:L40),3))/3,"")</f>
        <v>12.136666666666665</v>
      </c>
      <c r="I40" s="168">
        <f>IF(ISBLANK(Results!O90),"",ROUND((Results!O$91-Results!O90+1)/Results!O$91*100,2))</f>
      </c>
      <c r="J40" s="168">
        <f>IF(ISBLANK(Results!Q90),"",ROUND((Results!Q$91-Results!Q90+1)/Results!Q$91*100,2))</f>
        <v>11.11</v>
      </c>
      <c r="K40" s="168">
        <f>IF(ISBLANK(Results!S90),"",ROUND((Results!S$91-Results!S90+1)/Results!S$91*100,2))</f>
      </c>
      <c r="L40" s="208">
        <f>IF(ISBLANK(Results!U90),"",ROUND((Results!U$91-Results!U90+1)/Results!U$91*100,2))</f>
        <v>12.15</v>
      </c>
      <c r="M40" s="69">
        <f t="shared" si="4"/>
        <v>70.27666666666666</v>
      </c>
      <c r="N40" s="69" t="e">
        <f t="shared" si="5"/>
        <v>#NUM!</v>
      </c>
      <c r="O40" s="69">
        <f t="shared" si="6"/>
        <v>70.27666666666666</v>
      </c>
    </row>
    <row r="41" spans="1:15" ht="12.75">
      <c r="A41" s="66">
        <f t="shared" si="3"/>
        <v>35</v>
      </c>
      <c r="B41" s="67" t="str">
        <f>Results!A32</f>
        <v>Clyde Riddoch</v>
      </c>
      <c r="C41" s="185">
        <f>IF(ISBLANK(Results!C32),"",ROUND((Results!C$44-Results!C32+1)/Results!C$44*100,2))</f>
        <v>8.8</v>
      </c>
      <c r="D41" s="168">
        <f>IF(ISBLANK(Results!E32),"",ROUND((Results!E$44-Results!E32+1)/Results!E$44*100,2))</f>
        <v>11.2</v>
      </c>
      <c r="E41" s="168">
        <f>IF(ISBLANK(Results!G32),"",ROUND((Results!G$44-Results!G32+1)/Results!G$44*100,2))</f>
        <v>8.26</v>
      </c>
      <c r="F41" s="168">
        <f>IF(ISBLANK(Results!I32),"",ROUND((Results!I$44-Results!I32+1)/Results!I$44*100,2))</f>
        <v>6.96</v>
      </c>
      <c r="G41" s="168">
        <f>IF(ISBLANK(Results!K32),"",ROUND((Results!K$44-Results!K32+1)/Results!K$44*100,2))</f>
      </c>
      <c r="H41" s="68">
        <f>IF(ISNUMBER(LARGE((C41:G41,I41:L41),3)),(LARGE((C41:G41,I41:L41),1)+LARGE((C41:G41,I41:L41),2)+LARGE((C41:G41,I41:L41),3))/3,"")</f>
        <v>9.42</v>
      </c>
      <c r="I41" s="168">
        <f>IF(ISBLANK(Results!O32),"",ROUND((Results!O$44-Results!O32+1)/Results!O$44*100,2))</f>
        <v>7.75</v>
      </c>
      <c r="J41" s="168">
        <f>IF(ISBLANK(Results!Q32),"",ROUND((Results!Q$44-Results!Q32+1)/Results!Q$44*100,2))</f>
        <v>6.08</v>
      </c>
      <c r="K41" s="168">
        <f>IF(ISBLANK(Results!S32),"",ROUND((Results!S$44-Results!S32+1)/Results!S$44*100,2))</f>
        <v>7.43</v>
      </c>
      <c r="L41" s="168">
        <f>IF(ISBLANK(Results!U32),"",ROUND((Results!U$44-Results!U32+1)/Results!U$44*100,2))</f>
        <v>3.42</v>
      </c>
      <c r="M41" s="69">
        <f t="shared" si="4"/>
        <v>69.32000000000001</v>
      </c>
      <c r="N41" s="69" t="e">
        <f t="shared" si="5"/>
        <v>#NUM!</v>
      </c>
      <c r="O41" s="69">
        <f t="shared" si="6"/>
        <v>69.32000000000001</v>
      </c>
    </row>
    <row r="42" spans="1:15" ht="12.75">
      <c r="A42" s="66">
        <f t="shared" si="3"/>
        <v>36</v>
      </c>
      <c r="B42" s="67" t="str">
        <f>Results!A94</f>
        <v>Vanessa Diep</v>
      </c>
      <c r="C42" s="207">
        <f>IF(ISBLANK(Results!C94),"",ROUND((Results!C$95-Results!C94+1)/Results!C$95*100,2))</f>
        <v>66.67</v>
      </c>
      <c r="D42" s="168">
        <f>IF(ISBLANK(Results!E94),"",ROUND((Results!E$95-Results!E94+1)/Results!E$95*100,2))</f>
      </c>
      <c r="E42" s="168">
        <f>IF(ISBLANK(Results!G94),"",ROUND((Results!G$95-Results!G94+1)/Results!G$95*100,2))</f>
      </c>
      <c r="F42" s="168">
        <f>IF(ISBLANK(Results!I94),"",ROUND((Results!I$95-Results!I94+1)/Results!I$95*100,2))</f>
      </c>
      <c r="G42" s="168">
        <f>IF(ISBLANK(Results!K94),"",ROUND((Results!K$95-Results!K94+1)/Results!K$95*100,2))</f>
      </c>
      <c r="H42" s="68"/>
      <c r="I42" s="168">
        <f>IF(ISBLANK(Results!O94),"",ROUND((Results!O$95-Results!O94+1)/Results!O$95*100,2))</f>
      </c>
      <c r="J42" s="168">
        <f>IF(ISBLANK(Results!Q94),"",ROUND((Results!Q$95-Results!Q94+1)/Results!Q$95*100,2))</f>
      </c>
      <c r="K42" s="168">
        <f>IF(ISBLANK(Results!S94),"",ROUND((Results!S$95-Results!S94+1)/Results!S$95*100,2))</f>
      </c>
      <c r="L42" s="168">
        <f>IF(ISBLANK(Results!U94),"",ROUND((Results!U$95-Results!U94+1)/Results!U$95*100,2))</f>
      </c>
      <c r="M42" s="69">
        <f t="shared" si="4"/>
        <v>66.67</v>
      </c>
      <c r="N42" s="69" t="e">
        <f t="shared" si="5"/>
        <v>#NUM!</v>
      </c>
      <c r="O42" s="69">
        <f t="shared" si="6"/>
        <v>66.67</v>
      </c>
    </row>
    <row r="43" spans="1:15" ht="12.75">
      <c r="A43" s="66">
        <f t="shared" si="3"/>
        <v>37</v>
      </c>
      <c r="B43" s="67" t="str">
        <f>Results!A29</f>
        <v>Craig Couper</v>
      </c>
      <c r="C43" s="185">
        <f>IF(ISBLANK(Results!C29),"",ROUND((Results!C$44-Results!C29+1)/Results!C$44*100,2))</f>
      </c>
      <c r="D43" s="168">
        <f>IF(ISBLANK(Results!E29),"",ROUND((Results!E$44-Results!E29+1)/Results!E$44*100,2))</f>
      </c>
      <c r="E43" s="168">
        <f>IF(ISBLANK(Results!G29),"",ROUND((Results!G$44-Results!G29+1)/Results!G$44*100,2))</f>
      </c>
      <c r="F43" s="168">
        <f>IF(ISBLANK(Results!I29),"",ROUND((Results!I$44-Results!I29+1)/Results!I$44*100,2))</f>
      </c>
      <c r="G43" s="168">
        <f>IF(ISBLANK(Results!K29),"",ROUND((Results!K$44-Results!K29+1)/Results!K$44*100,2))</f>
      </c>
      <c r="H43" s="168">
        <f>IF(ISNUMBER(LARGE((C43:G43,I43:L43),3)),(LARGE((C43:G43,I43:L43),1)+LARGE((C43:G43,I43:L43),2)+LARGE((C43:G43,I43:L43),3))/3,"")</f>
      </c>
      <c r="I43" s="168">
        <f>IF(ISBLANK(Results!O29),"",ROUND((Results!O$44-Results!O29+1)/Results!O$44*100,2))</f>
      </c>
      <c r="J43" s="168">
        <f>IF(ISBLANK(Results!Q29),"",ROUND((Results!Q$44-Results!Q29+1)/Results!Q$44*100,2))</f>
      </c>
      <c r="K43" s="168">
        <f>IF(ISBLANK(Results!S29),"",ROUND((Results!S$44-Results!S29+1)/Results!S$44*100,2))</f>
        <v>24.5</v>
      </c>
      <c r="L43" s="208">
        <f>IF(ISBLANK(Results!U29),"",ROUND((Results!U$44-Results!U29+1)/Results!U$44*100,2))</f>
        <v>25.9</v>
      </c>
      <c r="M43" s="69">
        <f t="shared" si="4"/>
        <v>50.4</v>
      </c>
      <c r="N43" s="69" t="e">
        <f t="shared" si="5"/>
        <v>#NUM!</v>
      </c>
      <c r="O43" s="69">
        <f t="shared" si="6"/>
        <v>50.4</v>
      </c>
    </row>
    <row r="44" spans="1:15" ht="12.75">
      <c r="A44" s="66">
        <f t="shared" si="3"/>
        <v>38</v>
      </c>
      <c r="B44" s="67" t="str">
        <f>Results!A31</f>
        <v>John Nolan</v>
      </c>
      <c r="C44" s="185">
        <f>IF(ISBLANK(Results!C31),"",ROUND((Results!C$44-Results!C31+1)/Results!C$44*100,2))</f>
        <v>14</v>
      </c>
      <c r="D44" s="168">
        <f>IF(ISBLANK(Results!E31),"",ROUND((Results!E$44-Results!E31+1)/Results!E$44*100,2))</f>
      </c>
      <c r="E44" s="168">
        <f>IF(ISBLANK(Results!G31),"",ROUND((Results!G$44-Results!G31+1)/Results!G$44*100,2))</f>
      </c>
      <c r="F44" s="168">
        <f>IF(ISBLANK(Results!I31),"",ROUND((Results!I$44-Results!I31+1)/Results!I$44*100,2))</f>
      </c>
      <c r="G44" s="168">
        <f>IF(ISBLANK(Results!K31),"",ROUND((Results!K$44-Results!K31+1)/Results!K$44*100,2))</f>
      </c>
      <c r="H44" s="68">
        <f>IF(ISNUMBER(LARGE((C44:G44,I44:L44),3)),(LARGE((C44:G44,I44:L44),1)+LARGE((C44:G44,I44:L44),2)+LARGE((C44:G44,I44:L44),3))/3,"")</f>
        <v>11.666666666666666</v>
      </c>
      <c r="I44" s="168">
        <f>IF(ISBLANK(Results!O31),"",ROUND((Results!O$44-Results!O31+1)/Results!O$44*100,2))</f>
      </c>
      <c r="J44" s="168">
        <f>IF(ISBLANK(Results!Q31),"",ROUND((Results!Q$44-Results!Q31+1)/Results!Q$44*100,2))</f>
        <v>9.49</v>
      </c>
      <c r="K44" s="168">
        <f>IF(ISBLANK(Results!S31),"",ROUND((Results!S$44-Results!S31+1)/Results!S$44*100,2))</f>
      </c>
      <c r="L44" s="168">
        <f>IF(ISBLANK(Results!U31),"",ROUND((Results!U$44-Results!U31+1)/Results!U$44*100,2))</f>
        <v>11.51</v>
      </c>
      <c r="M44" s="69">
        <f t="shared" si="4"/>
        <v>46.666666666666664</v>
      </c>
      <c r="N44" s="69" t="e">
        <f t="shared" si="5"/>
        <v>#NUM!</v>
      </c>
      <c r="O44" s="69">
        <f t="shared" si="6"/>
        <v>46.666666666666664</v>
      </c>
    </row>
    <row r="45" spans="1:15" ht="12.75">
      <c r="A45" s="66">
        <f t="shared" si="3"/>
        <v>39</v>
      </c>
      <c r="B45" s="67" t="str">
        <f>Results!A83</f>
        <v>Simone Albiston</v>
      </c>
      <c r="C45" s="185">
        <f>IF(ISBLANK(Results!C83),"",ROUND((Results!C$85-Results!C83+1)/Results!C$85*100,2))</f>
        <v>3.15</v>
      </c>
      <c r="D45" s="168">
        <f>IF(ISBLANK(Results!E83),"",ROUND((Results!E$85-Results!E83+1)/Results!E$85*100,2))</f>
        <v>2.44</v>
      </c>
      <c r="E45" s="168">
        <f>IF(ISBLANK(Results!G83),"",ROUND((Results!G$85-Results!G83+1)/Results!G$85*100,2))</f>
        <v>1.02</v>
      </c>
      <c r="F45" s="168">
        <f>IF(ISBLANK(Results!I83),"",ROUND((Results!I$85-Results!I83+1)/Results!I$85*100,2))</f>
        <v>1.88</v>
      </c>
      <c r="G45" s="208">
        <f>IF(ISBLANK(Results!K83),"",ROUND((Results!K$85-Results!K83+1)/Results!K$85*100,2))</f>
        <v>3.57</v>
      </c>
      <c r="H45" s="68">
        <f>IF(ISNUMBER(LARGE((C45:G45,I45:L45),3)),(LARGE((C45:G45,I45:L45),1)+LARGE((C45:G45,I45:L45),2)+LARGE((C45:G45,I45:L45),3))/3,"")</f>
        <v>3.22</v>
      </c>
      <c r="I45" s="168">
        <f>IF(ISBLANK(Results!O83),"",ROUND((Results!O$85-Results!O83+1)/Results!O$85*100,2))</f>
      </c>
      <c r="J45" s="168">
        <f>IF(ISBLANK(Results!Q83),"",ROUND((Results!Q$85-Results!Q83+1)/Results!Q$85*100,2))</f>
        <v>2.94</v>
      </c>
      <c r="K45" s="168">
        <f>IF(ISBLANK(Results!S83),"",ROUND((Results!S$85-Results!S83+1)/Results!S$85*100,2))</f>
      </c>
      <c r="L45" s="168">
        <f>IF(ISBLANK(Results!U83),"",ROUND((Results!U$85-Results!U83+1)/Results!U$85*100,2))</f>
        <v>2.02</v>
      </c>
      <c r="M45" s="69">
        <f t="shared" si="4"/>
        <v>20.24</v>
      </c>
      <c r="N45" s="69" t="e">
        <f t="shared" si="5"/>
        <v>#NUM!</v>
      </c>
      <c r="O45" s="69">
        <f t="shared" si="6"/>
        <v>20.24</v>
      </c>
    </row>
    <row r="46" spans="1:15" ht="12.75">
      <c r="A46" s="66">
        <f t="shared" si="3"/>
        <v>40</v>
      </c>
      <c r="B46" s="67" t="str">
        <f>Results!A33</f>
        <v>Chris Dunne</v>
      </c>
      <c r="C46" s="185">
        <f>IF(ISBLANK(Results!C33),"",ROUND((Results!C$44-Results!C33+1)/Results!C$44*100,2))</f>
        <v>1.6</v>
      </c>
      <c r="D46" s="168">
        <f>IF(ISBLANK(Results!E33),"",ROUND((Results!E$44-Results!E33+1)/Results!E$44*100,2))</f>
        <v>2.86</v>
      </c>
      <c r="E46" s="168">
        <f>IF(ISBLANK(Results!G33),"",ROUND((Results!G$44-Results!G33+1)/Results!G$44*100,2))</f>
        <v>1.03</v>
      </c>
      <c r="F46" s="168">
        <f>IF(ISBLANK(Results!I33),"",ROUND((Results!I$44-Results!I33+1)/Results!I$44*100,2))</f>
      </c>
      <c r="G46" s="168">
        <f>IF(ISBLANK(Results!K33),"",ROUND((Results!K$44-Results!K33+1)/Results!K$44*100,2))</f>
      </c>
      <c r="H46" s="68"/>
      <c r="I46" s="168">
        <f>IF(ISBLANK(Results!O33),"",ROUND((Results!O$44-Results!O33+1)/Results!O$44*100,2))</f>
      </c>
      <c r="J46" s="168">
        <f>IF(ISBLANK(Results!Q33),"",ROUND((Results!Q$44-Results!Q33+1)/Results!Q$44*100,2))</f>
      </c>
      <c r="K46" s="168">
        <f>IF(ISBLANK(Results!S33),"",ROUND((Results!S$44-Results!S33+1)/Results!S$44*100,2))</f>
      </c>
      <c r="L46" s="168">
        <f>IF(ISBLANK(Results!U33),"",ROUND((Results!U$44-Results!U33+1)/Results!U$44*100,2))</f>
      </c>
      <c r="M46" s="69">
        <f t="shared" si="4"/>
        <v>5.49</v>
      </c>
      <c r="N46" s="69" t="e">
        <f t="shared" si="5"/>
        <v>#NUM!</v>
      </c>
      <c r="O46" s="69">
        <f t="shared" si="6"/>
        <v>5.49</v>
      </c>
    </row>
    <row r="47" spans="1:15" ht="12.75">
      <c r="A47" s="66">
        <f t="shared" si="3"/>
        <v>41</v>
      </c>
      <c r="B47" s="67" t="str">
        <f>Results!A12</f>
        <v>Steven Williams</v>
      </c>
      <c r="C47" s="185">
        <f>IF(ISBLANK(Results!C12),"",ROUND((Results!C$44-Results!C12+1)/Results!C$44*100,2))</f>
      </c>
      <c r="D47" s="168">
        <f>IF(ISBLANK(Results!E12),"",ROUND((Results!E$44-Results!E12+1)/Results!E$44*100,2))</f>
      </c>
      <c r="E47" s="168">
        <f>IF(ISBLANK(Results!G12),"",ROUND((Results!G$44-Results!G12+1)/Results!G$44*100,2))</f>
      </c>
      <c r="F47" s="168">
        <f>IF(ISBLANK(Results!I12),"",ROUND((Results!I$44-Results!I12+1)/Results!I$44*100,2))</f>
      </c>
      <c r="G47" s="168">
        <f>IF(ISBLANK(Results!K12),"",ROUND((Results!K$44-Results!K12+1)/Results!K$44*100,2))</f>
      </c>
      <c r="H47" s="168">
        <f>IF(ISNUMBER(LARGE((C47:G47,I47:L47),3)),(LARGE((C47:G47,I47:L47),1)+LARGE((C47:G47,I47:L47),2)+LARGE((C47:G47,I47:L47),3))/3,"")</f>
      </c>
      <c r="I47" s="168">
        <f>IF(ISBLANK(Results!O12),"",ROUND((Results!O$44-Results!O12+1)/Results!O$44*100,2))</f>
      </c>
      <c r="J47" s="168">
        <f>IF(ISBLANK(Results!Q12),"",ROUND((Results!Q$44-Results!Q12+1)/Results!Q$44*100,2))</f>
      </c>
      <c r="K47" s="168">
        <f>IF(ISBLANK(Results!S12),"",ROUND((Results!S$44-Results!S12+1)/Results!S$44*100,2))</f>
      </c>
      <c r="L47" s="168">
        <f>IF(ISBLANK(Results!U12),"",ROUND((Results!U$44-Results!U12+1)/Results!U$44*100,2))</f>
      </c>
      <c r="M47" s="69">
        <f t="shared" si="4"/>
        <v>0</v>
      </c>
      <c r="N47" s="69" t="e">
        <f t="shared" si="5"/>
        <v>#NUM!</v>
      </c>
      <c r="O47" s="69">
        <f t="shared" si="6"/>
        <v>0</v>
      </c>
    </row>
    <row r="48" spans="1:15" ht="12.75">
      <c r="A48" s="66">
        <f t="shared" si="3"/>
        <v>42</v>
      </c>
      <c r="B48" s="67" t="str">
        <f>Results!A13</f>
        <v>Anthony Lee</v>
      </c>
      <c r="C48" s="185">
        <f>IF(ISBLANK(Results!C13),"",ROUND((Results!C$44-Results!C13+1)/Results!C$44*100,2))</f>
      </c>
      <c r="D48" s="168">
        <f>IF(ISBLANK(Results!E13),"",ROUND((Results!E$44-Results!E13+1)/Results!E$44*100,2))</f>
      </c>
      <c r="E48" s="168">
        <f>IF(ISBLANK(Results!G13),"",ROUND((Results!G$44-Results!G13+1)/Results!G$44*100,2))</f>
      </c>
      <c r="F48" s="168">
        <f>IF(ISBLANK(Results!I13),"",ROUND((Results!I$44-Results!I13+1)/Results!I$44*100,2))</f>
      </c>
      <c r="G48" s="168">
        <f>IF(ISBLANK(Results!K13),"",ROUND((Results!K$44-Results!K13+1)/Results!K$44*100,2))</f>
      </c>
      <c r="H48" s="168">
        <f>IF(ISNUMBER(LARGE((C48:G48,I48:L48),3)),(LARGE((C48:G48,I48:L48),1)+LARGE((C48:G48,I48:L48),2)+LARGE((C48:G48,I48:L48),3))/3,"")</f>
      </c>
      <c r="I48" s="168">
        <f>IF(ISBLANK(Results!O13),"",ROUND((Results!O$44-Results!O13+1)/Results!O$44*100,2))</f>
      </c>
      <c r="J48" s="168">
        <f>IF(ISBLANK(Results!Q13),"",ROUND((Results!Q$44-Results!Q13+1)/Results!Q$44*100,2))</f>
      </c>
      <c r="K48" s="168">
        <f>IF(ISBLANK(Results!S13),"",ROUND((Results!S$44-Results!S13+1)/Results!S$44*100,2))</f>
      </c>
      <c r="L48" s="168">
        <f>IF(ISBLANK(Results!U13),"",ROUND((Results!U$44-Results!U13+1)/Results!U$44*100,2))</f>
      </c>
      <c r="M48" s="69">
        <f t="shared" si="4"/>
        <v>0</v>
      </c>
      <c r="N48" s="69" t="e">
        <f t="shared" si="5"/>
        <v>#NUM!</v>
      </c>
      <c r="O48" s="69">
        <f t="shared" si="6"/>
        <v>0</v>
      </c>
    </row>
    <row r="49" spans="1:15" ht="12.75">
      <c r="A49" s="66">
        <f t="shared" si="3"/>
        <v>43</v>
      </c>
      <c r="B49" s="67" t="str">
        <f>Results!A24</f>
        <v>Michael Rafferty</v>
      </c>
      <c r="C49" s="185">
        <f>IF(ISBLANK(Results!C24),"",ROUND((Results!C$44-Results!C24+1)/Results!C$44*100,2))</f>
      </c>
      <c r="D49" s="168">
        <f>IF(ISBLANK(Results!E24),"",ROUND((Results!E$44-Results!E24+1)/Results!E$44*100,2))</f>
      </c>
      <c r="E49" s="168">
        <f>IF(ISBLANK(Results!G24),"",ROUND((Results!G$44-Results!G24+1)/Results!G$44*100,2))</f>
      </c>
      <c r="F49" s="168">
        <f>IF(ISBLANK(Results!I24),"",ROUND((Results!I$44-Results!I24+1)/Results!I$44*100,2))</f>
      </c>
      <c r="G49" s="168">
        <f>IF(ISBLANK(Results!K24),"",ROUND((Results!K$44-Results!K24+1)/Results!K$44*100,2))</f>
      </c>
      <c r="H49" s="168">
        <f>IF(ISNUMBER(LARGE((C49:G49,I49:L49),3)),(LARGE((C49:G49,I49:L49),1)+LARGE((C49:G49,I49:L49),2)+LARGE((C49:G49,I49:L49),3))/3,"")</f>
      </c>
      <c r="I49" s="168">
        <f>IF(ISBLANK(Results!O24),"",ROUND((Results!O$44-Results!O24+1)/Results!O$44*100,2))</f>
      </c>
      <c r="J49" s="168">
        <f>IF(ISBLANK(Results!Q24),"",ROUND((Results!Q$44-Results!Q24+1)/Results!Q$44*100,2))</f>
      </c>
      <c r="K49" s="168">
        <f>IF(ISBLANK(Results!S24),"",ROUND((Results!S$44-Results!S24+1)/Results!S$44*100,2))</f>
      </c>
      <c r="L49" s="168">
        <f>IF(ISBLANK(Results!U24),"",ROUND((Results!U$44-Results!U24+1)/Results!U$44*100,2))</f>
      </c>
      <c r="M49" s="69">
        <f t="shared" si="4"/>
        <v>0</v>
      </c>
      <c r="N49" s="69" t="e">
        <f t="shared" si="5"/>
        <v>#NUM!</v>
      </c>
      <c r="O49" s="69">
        <f t="shared" si="6"/>
        <v>0</v>
      </c>
    </row>
    <row r="50" spans="1:15" ht="12.75">
      <c r="A50" s="66">
        <f t="shared" si="3"/>
        <v>44</v>
      </c>
      <c r="B50" s="67" t="str">
        <f>Results!A30</f>
        <v>Tim Albiston</v>
      </c>
      <c r="C50" s="185">
        <f>IF(ISBLANK(Results!C30),"",ROUND((Results!C$44-Results!C30+1)/Results!C$44*100,2))</f>
      </c>
      <c r="D50" s="168">
        <f>IF(ISBLANK(Results!E30),"",ROUND((Results!E$44-Results!E30+1)/Results!E$44*100,2))</f>
      </c>
      <c r="E50" s="168">
        <f>IF(ISBLANK(Results!G30),"",ROUND((Results!G$44-Results!G30+1)/Results!G$44*100,2))</f>
      </c>
      <c r="F50" s="168">
        <f>IF(ISBLANK(Results!I30),"",ROUND((Results!I$44-Results!I30+1)/Results!I$44*100,2))</f>
      </c>
      <c r="G50" s="168">
        <f>IF(ISBLANK(Results!K30),"",ROUND((Results!K$44-Results!K30+1)/Results!K$44*100,2))</f>
      </c>
      <c r="H50" s="168">
        <f>IF(ISNUMBER(LARGE((C50:G50,I50:L50),3)),(LARGE((C50:G50,I50:L50),1)+LARGE((C50:G50,I50:L50),2)+LARGE((C50:G50,I50:L50),3))/3,"")</f>
      </c>
      <c r="I50" s="168">
        <f>IF(ISBLANK(Results!O30),"",ROUND((Results!O$44-Results!O30+1)/Results!O$44*100,2))</f>
      </c>
      <c r="J50" s="168">
        <f>IF(ISBLANK(Results!Q30),"",ROUND((Results!Q$44-Results!Q30+1)/Results!Q$44*100,2))</f>
      </c>
      <c r="K50" s="168">
        <f>IF(ISBLANK(Results!S30),"",ROUND((Results!S$44-Results!S30+1)/Results!S$44*100,2))</f>
      </c>
      <c r="L50" s="168">
        <f>IF(ISBLANK(Results!U30),"",ROUND((Results!U$44-Results!U30+1)/Results!U$44*100,2))</f>
      </c>
      <c r="M50" s="69">
        <f t="shared" si="4"/>
        <v>0</v>
      </c>
      <c r="N50" s="69" t="e">
        <f t="shared" si="5"/>
        <v>#NUM!</v>
      </c>
      <c r="O50" s="69">
        <f t="shared" si="6"/>
        <v>0</v>
      </c>
    </row>
    <row r="51" spans="1:15" ht="12.75">
      <c r="A51" s="66">
        <f t="shared" si="3"/>
        <v>45</v>
      </c>
      <c r="B51" s="67" t="str">
        <f>Results!A34</f>
        <v>Robert Carstairs</v>
      </c>
      <c r="C51" s="185">
        <f>IF(ISBLANK(Results!C34),"",ROUND((Results!C$44-Results!C34+1)/Results!C$44*100,2))</f>
      </c>
      <c r="D51" s="168">
        <f>IF(ISBLANK(Results!E34),"",ROUND((Results!E$44-Results!E34+1)/Results!E$44*100,2))</f>
      </c>
      <c r="E51" s="168">
        <f>IF(ISBLANK(Results!G34),"",ROUND((Results!G$44-Results!G34+1)/Results!G$44*100,2))</f>
      </c>
      <c r="F51" s="168">
        <f>IF(ISBLANK(Results!I34),"",ROUND((Results!I$44-Results!I34+1)/Results!I$44*100,2))</f>
      </c>
      <c r="G51" s="168">
        <f>IF(ISBLANK(Results!K34),"",ROUND((Results!K$44-Results!K34+1)/Results!K$44*100,2))</f>
      </c>
      <c r="H51" s="168">
        <f>IF(ISNUMBER(LARGE((C51:G51,I51:L51),3)),(LARGE((C51:G51,I51:L51),1)+LARGE((C51:G51,I51:L51),2)+LARGE((C51:G51,I51:L51),3))/3,"")</f>
      </c>
      <c r="I51" s="168">
        <f>IF(ISBLANK(Results!O34),"",ROUND((Results!O$44-Results!O34+1)/Results!O$44*100,2))</f>
      </c>
      <c r="J51" s="168">
        <f>IF(ISBLANK(Results!Q34),"",ROUND((Results!Q$44-Results!Q34+1)/Results!Q$44*100,2))</f>
      </c>
      <c r="K51" s="168">
        <f>IF(ISBLANK(Results!S34),"",ROUND((Results!S$44-Results!S34+1)/Results!S$44*100,2))</f>
      </c>
      <c r="L51" s="168">
        <f>IF(ISBLANK(Results!U34),"",ROUND((Results!U$44-Results!U34+1)/Results!U$44*100,2))</f>
      </c>
      <c r="M51" s="69">
        <f t="shared" si="4"/>
        <v>0</v>
      </c>
      <c r="N51" s="69" t="e">
        <f t="shared" si="5"/>
        <v>#NUM!</v>
      </c>
      <c r="O51" s="69">
        <f t="shared" si="6"/>
        <v>0</v>
      </c>
    </row>
    <row r="52" spans="1:15" ht="12.75">
      <c r="A52" s="66">
        <f t="shared" si="3"/>
        <v>46</v>
      </c>
      <c r="B52" s="67" t="str">
        <f>Results!A35</f>
        <v>Greg Carstairs</v>
      </c>
      <c r="C52" s="185">
        <f>IF(ISBLANK(Results!C35),"",ROUND((Results!C$44-Results!C35+1)/Results!C$44*100,2))</f>
      </c>
      <c r="D52" s="168">
        <f>IF(ISBLANK(Results!E35),"",ROUND((Results!E$44-Results!E35+1)/Results!E$44*100,2))</f>
      </c>
      <c r="E52" s="168">
        <f>IF(ISBLANK(Results!G35),"",ROUND((Results!G$44-Results!G35+1)/Results!G$44*100,2))</f>
      </c>
      <c r="F52" s="168">
        <f>IF(ISBLANK(Results!I35),"",ROUND((Results!I$44-Results!I35+1)/Results!I$44*100,2))</f>
      </c>
      <c r="G52" s="168">
        <f>IF(ISBLANK(Results!K35),"",ROUND((Results!K$44-Results!K35+1)/Results!K$44*100,2))</f>
      </c>
      <c r="H52" s="168">
        <f>IF(ISNUMBER(LARGE((C52:G52,I52:L52),3)),(LARGE((C52:G52,I52:L52),1)+LARGE((C52:G52,I52:L52),2)+LARGE((C52:G52,I52:L52),3))/3,"")</f>
      </c>
      <c r="I52" s="168">
        <f>IF(ISBLANK(Results!O35),"",ROUND((Results!O$44-Results!O35+1)/Results!O$44*100,2))</f>
      </c>
      <c r="J52" s="168">
        <f>IF(ISBLANK(Results!Q35),"",ROUND((Results!Q$44-Results!Q35+1)/Results!Q$44*100,2))</f>
      </c>
      <c r="K52" s="168">
        <f>IF(ISBLANK(Results!S35),"",ROUND((Results!S$44-Results!S35+1)/Results!S$44*100,2))</f>
      </c>
      <c r="L52" s="168">
        <f>IF(ISBLANK(Results!U35),"",ROUND((Results!U$44-Results!U35+1)/Results!U$44*100,2))</f>
      </c>
      <c r="M52" s="69">
        <f t="shared" si="4"/>
        <v>0</v>
      </c>
      <c r="N52" s="69" t="e">
        <f t="shared" si="5"/>
        <v>#NUM!</v>
      </c>
      <c r="O52" s="69">
        <f t="shared" si="6"/>
        <v>0</v>
      </c>
    </row>
    <row r="53" spans="1:15" ht="12.75">
      <c r="A53" s="66">
        <f t="shared" si="3"/>
        <v>47</v>
      </c>
      <c r="B53" s="67" t="str">
        <f>Results!A36</f>
        <v>Andrew Baxter</v>
      </c>
      <c r="C53" s="185">
        <f>IF(ISBLANK(Results!C36),"",ROUND((Results!C$44-Results!C36+1)/Results!C$44*100,2))</f>
      </c>
      <c r="D53" s="168">
        <f>IF(ISBLANK(Results!E36),"",ROUND((Results!E$44-Results!E36+1)/Results!E$44*100,2))</f>
      </c>
      <c r="E53" s="168">
        <f>IF(ISBLANK(Results!G36),"",ROUND((Results!G$44-Results!G36+1)/Results!G$44*100,2))</f>
      </c>
      <c r="F53" s="168">
        <f>IF(ISBLANK(Results!I36),"",ROUND((Results!I$44-Results!I36+1)/Results!I$44*100,2))</f>
      </c>
      <c r="G53" s="168">
        <f>IF(ISBLANK(Results!K36),"",ROUND((Results!K$44-Results!K36+1)/Results!K$44*100,2))</f>
      </c>
      <c r="H53" s="168">
        <f>IF(ISNUMBER(LARGE((C53:G53,I53:L53),3)),(LARGE((C53:G53,I53:L53),1)+LARGE((C53:G53,I53:L53),2)+LARGE((C53:G53,I53:L53),3))/3,"")</f>
      </c>
      <c r="I53" s="168">
        <f>IF(ISBLANK(Results!O36),"",ROUND((Results!O$44-Results!O36+1)/Results!O$44*100,2))</f>
      </c>
      <c r="J53" s="168">
        <f>IF(ISBLANK(Results!Q36),"",ROUND((Results!Q$44-Results!Q36+1)/Results!Q$44*100,2))</f>
      </c>
      <c r="K53" s="168">
        <f>IF(ISBLANK(Results!S36),"",ROUND((Results!S$44-Results!S36+1)/Results!S$44*100,2))</f>
      </c>
      <c r="L53" s="168">
        <f>IF(ISBLANK(Results!U36),"",ROUND((Results!U$44-Results!U36+1)/Results!U$44*100,2))</f>
      </c>
      <c r="M53" s="69">
        <f t="shared" si="4"/>
        <v>0</v>
      </c>
      <c r="N53" s="69" t="e">
        <f t="shared" si="5"/>
        <v>#NUM!</v>
      </c>
      <c r="O53" s="69">
        <f t="shared" si="6"/>
        <v>0</v>
      </c>
    </row>
    <row r="54" spans="1:15" ht="12.75">
      <c r="A54" s="66">
        <f t="shared" si="3"/>
        <v>48</v>
      </c>
      <c r="B54" s="67" t="str">
        <f>Results!A37</f>
        <v>Yohan Amerasekera</v>
      </c>
      <c r="C54" s="185">
        <f>IF(ISBLANK(Results!C37),"",ROUND((Results!C$44-Results!C37+1)/Results!C$44*100,2))</f>
      </c>
      <c r="D54" s="168">
        <f>IF(ISBLANK(Results!E37),"",ROUND((Results!E$44-Results!E37+1)/Results!E$44*100,2))</f>
      </c>
      <c r="E54" s="168">
        <f>IF(ISBLANK(Results!G37),"",ROUND((Results!G$44-Results!G37+1)/Results!G$44*100,2))</f>
      </c>
      <c r="F54" s="168">
        <f>IF(ISBLANK(Results!I37),"",ROUND((Results!I$44-Results!I37+1)/Results!I$44*100,2))</f>
      </c>
      <c r="G54" s="168">
        <f>IF(ISBLANK(Results!K37),"",ROUND((Results!K$44-Results!K37+1)/Results!K$44*100,2))</f>
      </c>
      <c r="H54" s="168">
        <f>IF(ISNUMBER(LARGE((C54:G54,I54:L54),3)),(LARGE((C54:G54,I54:L54),1)+LARGE((C54:G54,I54:L54),2)+LARGE((C54:G54,I54:L54),3))/3,"")</f>
      </c>
      <c r="I54" s="168">
        <f>IF(ISBLANK(Results!O37),"",ROUND((Results!O$44-Results!O37+1)/Results!O$44*100,2))</f>
      </c>
      <c r="J54" s="168">
        <f>IF(ISBLANK(Results!Q37),"",ROUND((Results!Q$44-Results!Q37+1)/Results!Q$44*100,2))</f>
      </c>
      <c r="K54" s="168">
        <f>IF(ISBLANK(Results!S37),"",ROUND((Results!S$44-Results!S37+1)/Results!S$44*100,2))</f>
      </c>
      <c r="L54" s="168">
        <f>IF(ISBLANK(Results!U37),"",ROUND((Results!U$44-Results!U37+1)/Results!U$44*100,2))</f>
      </c>
      <c r="M54" s="69">
        <f t="shared" si="4"/>
        <v>0</v>
      </c>
      <c r="N54" s="69" t="e">
        <f t="shared" si="5"/>
        <v>#NUM!</v>
      </c>
      <c r="O54" s="69">
        <f t="shared" si="6"/>
        <v>0</v>
      </c>
    </row>
    <row r="55" spans="1:15" ht="12.75">
      <c r="A55" s="66">
        <f t="shared" si="3"/>
        <v>49</v>
      </c>
      <c r="B55" s="67" t="str">
        <f>Results!A38</f>
        <v>John Hand</v>
      </c>
      <c r="C55" s="185">
        <f>IF(ISBLANK(Results!C38),"",ROUND((Results!C$44-Results!C38+1)/Results!C$44*100,2))</f>
      </c>
      <c r="D55" s="168">
        <f>IF(ISBLANK(Results!E38),"",ROUND((Results!E$44-Results!E38+1)/Results!E$44*100,2))</f>
      </c>
      <c r="E55" s="168">
        <f>IF(ISBLANK(Results!G38),"",ROUND((Results!G$44-Results!G38+1)/Results!G$44*100,2))</f>
      </c>
      <c r="F55" s="168">
        <f>IF(ISBLANK(Results!I38),"",ROUND((Results!I$44-Results!I38+1)/Results!I$44*100,2))</f>
      </c>
      <c r="G55" s="168">
        <f>IF(ISBLANK(Results!K38),"",ROUND((Results!K$44-Results!K38+1)/Results!K$44*100,2))</f>
      </c>
      <c r="H55" s="168">
        <f>IF(ISNUMBER(LARGE((C55:G55,I55:L55),3)),(LARGE((C55:G55,I55:L55),1)+LARGE((C55:G55,I55:L55),2)+LARGE((C55:G55,I55:L55),3))/3,"")</f>
      </c>
      <c r="I55" s="168">
        <f>IF(ISBLANK(Results!O38),"",ROUND((Results!O$44-Results!O38+1)/Results!O$44*100,2))</f>
      </c>
      <c r="J55" s="168">
        <f>IF(ISBLANK(Results!Q38),"",ROUND((Results!Q$44-Results!Q38+1)/Results!Q$44*100,2))</f>
      </c>
      <c r="K55" s="168">
        <f>IF(ISBLANK(Results!S38),"",ROUND((Results!S$44-Results!S38+1)/Results!S$44*100,2))</f>
      </c>
      <c r="L55" s="168">
        <f>IF(ISBLANK(Results!U38),"",ROUND((Results!U$44-Results!U38+1)/Results!U$44*100,2))</f>
      </c>
      <c r="M55" s="69">
        <f t="shared" si="4"/>
        <v>0</v>
      </c>
      <c r="N55" s="69" t="e">
        <f t="shared" si="5"/>
        <v>#NUM!</v>
      </c>
      <c r="O55" s="69">
        <f t="shared" si="6"/>
        <v>0</v>
      </c>
    </row>
    <row r="56" spans="1:15" ht="12.75">
      <c r="A56" s="66">
        <f t="shared" si="3"/>
        <v>50</v>
      </c>
      <c r="B56" s="67" t="str">
        <f>Results!A39</f>
        <v>Steve France</v>
      </c>
      <c r="C56" s="185">
        <f>IF(ISBLANK(Results!C39),"",ROUND((Results!C$44-Results!C39+1)/Results!C$44*100,2))</f>
      </c>
      <c r="D56" s="168">
        <f>IF(ISBLANK(Results!E39),"",ROUND((Results!E$44-Results!E39+1)/Results!E$44*100,2))</f>
      </c>
      <c r="E56" s="168">
        <f>IF(ISBLANK(Results!G39),"",ROUND((Results!G$44-Results!G39+1)/Results!G$44*100,2))</f>
      </c>
      <c r="F56" s="168">
        <f>IF(ISBLANK(Results!I39),"",ROUND((Results!I$44-Results!I39+1)/Results!I$44*100,2))</f>
      </c>
      <c r="G56" s="168">
        <f>IF(ISBLANK(Results!K39),"",ROUND((Results!K$44-Results!K39+1)/Results!K$44*100,2))</f>
      </c>
      <c r="H56" s="168">
        <f>IF(ISNUMBER(LARGE((C56:G56,I56:L56),3)),(LARGE((C56:G56,I56:L56),1)+LARGE((C56:G56,I56:L56),2)+LARGE((C56:G56,I56:L56),3))/3,"")</f>
      </c>
      <c r="I56" s="168">
        <f>IF(ISBLANK(Results!O39),"",ROUND((Results!O$44-Results!O39+1)/Results!O$44*100,2))</f>
      </c>
      <c r="J56" s="168">
        <f>IF(ISBLANK(Results!Q39),"",ROUND((Results!Q$44-Results!Q39+1)/Results!Q$44*100,2))</f>
      </c>
      <c r="K56" s="168">
        <f>IF(ISBLANK(Results!S39),"",ROUND((Results!S$44-Results!S39+1)/Results!S$44*100,2))</f>
      </c>
      <c r="L56" s="168">
        <f>IF(ISBLANK(Results!U39),"",ROUND((Results!U$44-Results!U39+1)/Results!U$44*100,2))</f>
      </c>
      <c r="M56" s="69">
        <f t="shared" si="4"/>
        <v>0</v>
      </c>
      <c r="N56" s="69" t="e">
        <f t="shared" si="5"/>
        <v>#NUM!</v>
      </c>
      <c r="O56" s="69">
        <f t="shared" si="6"/>
        <v>0</v>
      </c>
    </row>
    <row r="57" spans="1:15" ht="12.75">
      <c r="A57" s="66">
        <f t="shared" si="3"/>
        <v>51</v>
      </c>
      <c r="B57" s="67" t="str">
        <f>Results!A40</f>
        <v>Matt Sandilands</v>
      </c>
      <c r="C57" s="185">
        <f>IF(ISBLANK(Results!C40),"",ROUND((Results!C$44-Results!C40+1)/Results!C$44*100,2))</f>
      </c>
      <c r="D57" s="168">
        <f>IF(ISBLANK(Results!E40),"",ROUND((Results!E$44-Results!E40+1)/Results!E$44*100,2))</f>
      </c>
      <c r="E57" s="168">
        <f>IF(ISBLANK(Results!G40),"",ROUND((Results!G$44-Results!G40+1)/Results!G$44*100,2))</f>
      </c>
      <c r="F57" s="168">
        <f>IF(ISBLANK(Results!I40),"",ROUND((Results!I$44-Results!I40+1)/Results!I$44*100,2))</f>
      </c>
      <c r="G57" s="168">
        <f>IF(ISBLANK(Results!K40),"",ROUND((Results!K$44-Results!K40+1)/Results!K$44*100,2))</f>
      </c>
      <c r="H57" s="168">
        <f>IF(ISNUMBER(LARGE((C57:G57,I57:L57),3)),(LARGE((C57:G57,I57:L57),1)+LARGE((C57:G57,I57:L57),2)+LARGE((C57:G57,I57:L57),3))/3,"")</f>
      </c>
      <c r="I57" s="168">
        <f>IF(ISBLANK(Results!O40),"",ROUND((Results!O$44-Results!O40+1)/Results!O$44*100,2))</f>
      </c>
      <c r="J57" s="168">
        <f>IF(ISBLANK(Results!Q40),"",ROUND((Results!Q$44-Results!Q40+1)/Results!Q$44*100,2))</f>
      </c>
      <c r="K57" s="168">
        <f>IF(ISBLANK(Results!S40),"",ROUND((Results!S$44-Results!S40+1)/Results!S$44*100,2))</f>
      </c>
      <c r="L57" s="168">
        <f>IF(ISBLANK(Results!U40),"",ROUND((Results!U$44-Results!U40+1)/Results!U$44*100,2))</f>
      </c>
      <c r="M57" s="69">
        <f t="shared" si="4"/>
        <v>0</v>
      </c>
      <c r="N57" s="69" t="e">
        <f t="shared" si="5"/>
        <v>#NUM!</v>
      </c>
      <c r="O57" s="69">
        <f t="shared" si="6"/>
        <v>0</v>
      </c>
    </row>
    <row r="58" spans="1:15" ht="12.75">
      <c r="A58" s="66">
        <f t="shared" si="3"/>
        <v>52</v>
      </c>
      <c r="B58" s="67" t="str">
        <f>Results!A41</f>
        <v>Greg Raines</v>
      </c>
      <c r="C58" s="185">
        <f>IF(ISBLANK(Results!C41),"",ROUND((Results!C$44-Results!C41+1)/Results!C$44*100,2))</f>
      </c>
      <c r="D58" s="168">
        <f>IF(ISBLANK(Results!E41),"",ROUND((Results!E$44-Results!E41+1)/Results!E$44*100,2))</f>
      </c>
      <c r="E58" s="168">
        <f>IF(ISBLANK(Results!G41),"",ROUND((Results!G$44-Results!G41+1)/Results!G$44*100,2))</f>
      </c>
      <c r="F58" s="168">
        <f>IF(ISBLANK(Results!I41),"",ROUND((Results!I$44-Results!I41+1)/Results!I$44*100,2))</f>
      </c>
      <c r="G58" s="168">
        <f>IF(ISBLANK(Results!K41),"",ROUND((Results!K$44-Results!K41+1)/Results!K$44*100,2))</f>
      </c>
      <c r="H58" s="168">
        <f>IF(ISNUMBER(LARGE((C58:G58,I58:L58),3)),(LARGE((C58:G58,I58:L58),1)+LARGE((C58:G58,I58:L58),2)+LARGE((C58:G58,I58:L58),3))/3,"")</f>
      </c>
      <c r="I58" s="168">
        <f>IF(ISBLANK(Results!O41),"",ROUND((Results!O$44-Results!O41+1)/Results!O$44*100,2))</f>
      </c>
      <c r="J58" s="168">
        <f>IF(ISBLANK(Results!Q41),"",ROUND((Results!Q$44-Results!Q41+1)/Results!Q$44*100,2))</f>
      </c>
      <c r="K58" s="168">
        <f>IF(ISBLANK(Results!S41),"",ROUND((Results!S$44-Results!S41+1)/Results!S$44*100,2))</f>
      </c>
      <c r="L58" s="168">
        <f>IF(ISBLANK(Results!U41),"",ROUND((Results!U$44-Results!U41+1)/Results!U$44*100,2))</f>
      </c>
      <c r="M58" s="69">
        <f t="shared" si="4"/>
        <v>0</v>
      </c>
      <c r="N58" s="69" t="e">
        <f t="shared" si="5"/>
        <v>#NUM!</v>
      </c>
      <c r="O58" s="69">
        <f t="shared" si="6"/>
        <v>0</v>
      </c>
    </row>
    <row r="59" spans="1:15" ht="12.75">
      <c r="A59" s="66">
        <f t="shared" si="3"/>
        <v>53</v>
      </c>
      <c r="B59" s="67" t="str">
        <f>Results!A42</f>
        <v>Jeremy Nagle</v>
      </c>
      <c r="C59" s="185">
        <f>IF(ISBLANK(Results!C42),"",ROUND((Results!C$44-Results!C42+1)/Results!C$44*100,2))</f>
      </c>
      <c r="D59" s="168">
        <f>IF(ISBLANK(Results!E42),"",ROUND((Results!E$44-Results!E42+1)/Results!E$44*100,2))</f>
      </c>
      <c r="E59" s="168">
        <f>IF(ISBLANK(Results!G42),"",ROUND((Results!G$44-Results!G42+1)/Results!G$44*100,2))</f>
      </c>
      <c r="F59" s="168">
        <f>IF(ISBLANK(Results!I42),"",ROUND((Results!I$44-Results!I42+1)/Results!I$44*100,2))</f>
      </c>
      <c r="G59" s="168">
        <f>IF(ISBLANK(Results!K42),"",ROUND((Results!K$44-Results!K42+1)/Results!K$44*100,2))</f>
      </c>
      <c r="H59" s="168">
        <f>IF(ISNUMBER(LARGE((C59:G59,I59:L59),3)),(LARGE((C59:G59,I59:L59),1)+LARGE((C59:G59,I59:L59),2)+LARGE((C59:G59,I59:L59),3))/3,"")</f>
      </c>
      <c r="I59" s="168">
        <f>IF(ISBLANK(Results!O42),"",ROUND((Results!O$44-Results!O42+1)/Results!O$44*100,2))</f>
      </c>
      <c r="J59" s="168">
        <f>IF(ISBLANK(Results!Q42),"",ROUND((Results!Q$44-Results!Q42+1)/Results!Q$44*100,2))</f>
      </c>
      <c r="K59" s="168">
        <f>IF(ISBLANK(Results!S42),"",ROUND((Results!S$44-Results!S42+1)/Results!S$44*100,2))</f>
      </c>
      <c r="L59" s="168">
        <f>IF(ISBLANK(Results!U42),"",ROUND((Results!U$44-Results!U42+1)/Results!U$44*100,2))</f>
      </c>
      <c r="M59" s="69">
        <f t="shared" si="4"/>
        <v>0</v>
      </c>
      <c r="N59" s="69" t="e">
        <f t="shared" si="5"/>
        <v>#NUM!</v>
      </c>
      <c r="O59" s="69">
        <f t="shared" si="6"/>
        <v>0</v>
      </c>
    </row>
    <row r="60" spans="1:15" ht="12.75">
      <c r="A60" s="66">
        <f t="shared" si="3"/>
        <v>54</v>
      </c>
      <c r="B60" s="67" t="str">
        <f>Results!A43</f>
        <v>Troy Williams</v>
      </c>
      <c r="C60" s="185">
        <f>IF(ISBLANK(Results!C43),"",ROUND((Results!C$44-Results!C43+1)/Results!C$44*100,2))</f>
      </c>
      <c r="D60" s="168">
        <f>IF(ISBLANK(Results!E43),"",ROUND((Results!E$44-Results!E43+1)/Results!E$44*100,2))</f>
      </c>
      <c r="E60" s="168">
        <f>IF(ISBLANK(Results!G43),"",ROUND((Results!G$44-Results!G43+1)/Results!G$44*100,2))</f>
      </c>
      <c r="F60" s="168">
        <f>IF(ISBLANK(Results!I43),"",ROUND((Results!I$44-Results!I43+1)/Results!I$44*100,2))</f>
      </c>
      <c r="G60" s="168">
        <f>IF(ISBLANK(Results!K43),"",ROUND((Results!K$44-Results!K43+1)/Results!K$44*100,2))</f>
      </c>
      <c r="H60" s="168">
        <f>IF(ISNUMBER(LARGE((C60:G60,I60:L60),3)),(LARGE((C60:G60,I60:L60),1)+LARGE((C60:G60,I60:L60),2)+LARGE((C60:G60,I60:L60),3))/3,"")</f>
      </c>
      <c r="I60" s="168">
        <f>IF(ISBLANK(Results!O43),"",ROUND((Results!O$44-Results!O43+1)/Results!O$44*100,2))</f>
      </c>
      <c r="J60" s="168">
        <f>IF(ISBLANK(Results!Q43),"",ROUND((Results!Q$44-Results!Q43+1)/Results!Q$44*100,2))</f>
      </c>
      <c r="K60" s="168">
        <f>IF(ISBLANK(Results!S43),"",ROUND((Results!S$44-Results!S43+1)/Results!S$44*100,2))</f>
      </c>
      <c r="L60" s="168">
        <f>IF(ISBLANK(Results!U43),"",ROUND((Results!U$44-Results!U43+1)/Results!U$44*100,2))</f>
      </c>
      <c r="M60" s="69">
        <f t="shared" si="4"/>
        <v>0</v>
      </c>
      <c r="N60" s="69" t="e">
        <f t="shared" si="5"/>
        <v>#NUM!</v>
      </c>
      <c r="O60" s="69">
        <f t="shared" si="6"/>
        <v>0</v>
      </c>
    </row>
    <row r="61" spans="1:15" ht="12.75">
      <c r="A61" s="66">
        <f t="shared" si="3"/>
        <v>55</v>
      </c>
      <c r="B61" s="67" t="str">
        <f>Results!A48</f>
        <v>James Wong</v>
      </c>
      <c r="C61" s="185">
        <f>IF(ISBLANK(Results!C48),"",ROUND((Results!C$49-Results!C48+1)/Results!C$49*100,2))</f>
      </c>
      <c r="D61" s="168">
        <f>IF(ISBLANK(Results!E48),"",ROUND((Results!E$49-Results!E48+1)/Results!E$49*100,2))</f>
      </c>
      <c r="E61" s="168">
        <f>IF(ISBLANK(Results!G48),"",ROUND((Results!G$49-Results!G48+1)/Results!G$49*100,2))</f>
      </c>
      <c r="F61" s="168">
        <f>IF(ISBLANK(Results!I48),"",ROUND((Results!I$49-Results!I48+1)/Results!I$49*100,2))</f>
      </c>
      <c r="G61" s="168">
        <f>IF(ISBLANK(Results!K48),"",ROUND((Results!K$49-Results!K48+1)/Results!K$49*100,2))</f>
      </c>
      <c r="H61" s="168">
        <f>IF(ISNUMBER(LARGE((C61:G61,I61:L61),3)),(LARGE((C61:G61,I61:L61),1)+LARGE((C61:G61,I61:L61),2)+LARGE((C61:G61,I61:L61),3))/3,"")</f>
      </c>
      <c r="I61" s="168">
        <f>IF(ISBLANK(Results!O48),"",ROUND((Results!O$49-Results!O48+1)/Results!O$49*100,2))</f>
      </c>
      <c r="J61" s="168">
        <f>IF(ISBLANK(Results!Q48),"",ROUND((Results!Q$49-Results!Q48+1)/Results!Q$49*100,2))</f>
      </c>
      <c r="K61" s="168">
        <f>IF(ISBLANK(Results!S48),"",ROUND((Results!S$49-Results!S48+1)/Results!S$49*100,2))</f>
      </c>
      <c r="L61" s="168">
        <f>IF(ISBLANK(Results!U48),"",ROUND((Results!U$49-Results!U48+1)/Results!U$49*100,2))</f>
      </c>
      <c r="M61" s="69">
        <f t="shared" si="4"/>
        <v>0</v>
      </c>
      <c r="N61" s="69" t="e">
        <f t="shared" si="5"/>
        <v>#NUM!</v>
      </c>
      <c r="O61" s="69">
        <f t="shared" si="6"/>
        <v>0</v>
      </c>
    </row>
    <row r="62" spans="1:15" ht="12.75">
      <c r="A62" s="66">
        <f t="shared" si="3"/>
        <v>56</v>
      </c>
      <c r="B62" s="67" t="str">
        <f>Results!A59</f>
        <v>Chris Wilson</v>
      </c>
      <c r="C62" s="185">
        <f>IF(ISBLANK(Results!C59),"",ROUND((Results!C$61-Results!C59+1)/Results!C$61*100,2))</f>
      </c>
      <c r="D62" s="168">
        <f>IF(ISBLANK(Results!E59),"",ROUND((Results!E$61-Results!E59+1)/Results!E$61*100,2))</f>
      </c>
      <c r="E62" s="168">
        <f>IF(ISBLANK(Results!G59),"",ROUND((Results!G$61-Results!G59+1)/Results!G$61*100,2))</f>
      </c>
      <c r="F62" s="168">
        <f>IF(ISBLANK(Results!I59),"",ROUND((Results!I$61-Results!I59+1)/Results!I$61*100,2))</f>
      </c>
      <c r="G62" s="168">
        <f>IF(ISBLANK(Results!K59),"",ROUND((Results!K$61-Results!K59+1)/Results!K$61*100,2))</f>
      </c>
      <c r="H62" s="168">
        <f>IF(ISNUMBER(LARGE((C62:G62,I62:L62),3)),(LARGE((C62:G62,I62:L62),1)+LARGE((C62:G62,I62:L62),2)+LARGE((C62:G62,I62:L62),3))/3,"")</f>
      </c>
      <c r="I62" s="168">
        <f>IF(ISBLANK(Results!O59),"",ROUND((Results!O$61-Results!O59+1)/Results!O$61*100,2))</f>
      </c>
      <c r="J62" s="168">
        <f>IF(ISBLANK(Results!Q59),"",ROUND((Results!Q$61-Results!Q59+1)/Results!Q$61*100,2))</f>
      </c>
      <c r="K62" s="168">
        <f>IF(ISBLANK(Results!S59),"",ROUND((Results!S$61-Results!S59+1)/Results!S$61*100,2))</f>
      </c>
      <c r="L62" s="168">
        <f>IF(ISBLANK(Results!U59),"",ROUND((Results!U$61-Results!U59+1)/Results!U$61*100,2))</f>
      </c>
      <c r="M62" s="69">
        <f t="shared" si="4"/>
        <v>0</v>
      </c>
      <c r="N62" s="69" t="e">
        <f t="shared" si="5"/>
        <v>#NUM!</v>
      </c>
      <c r="O62" s="69">
        <f t="shared" si="6"/>
        <v>0</v>
      </c>
    </row>
    <row r="63" spans="1:15" ht="12.75">
      <c r="A63" s="66">
        <f t="shared" si="3"/>
        <v>57</v>
      </c>
      <c r="B63" s="67" t="str">
        <f>Results!A73</f>
        <v>Martine Parsons</v>
      </c>
      <c r="C63" s="185">
        <f>IF(ISBLANK(Results!C73),"",ROUND((Results!C$85-Results!C73+1)/Results!C$85*100,2))</f>
      </c>
      <c r="D63" s="168">
        <f>IF(ISBLANK(Results!E73),"",ROUND((Results!E$85-Results!E73+1)/Results!E$85*100,2))</f>
      </c>
      <c r="E63" s="168">
        <f>IF(ISBLANK(Results!G73),"",ROUND((Results!G$85-Results!G73+1)/Results!G$85*100,2))</f>
      </c>
      <c r="F63" s="168">
        <f>IF(ISBLANK(Results!I73),"",ROUND((Results!I$85-Results!I73+1)/Results!I$85*100,2))</f>
      </c>
      <c r="G63" s="168">
        <f>IF(ISBLANK(Results!K73),"",ROUND((Results!K$85-Results!K73+1)/Results!K$85*100,2))</f>
      </c>
      <c r="H63" s="168">
        <f>IF(ISNUMBER(LARGE((C63:G63,I63:L63),3)),(LARGE((C63:G63,I63:L63),1)+LARGE((C63:G63,I63:L63),2)+LARGE((C63:G63,I63:L63),3))/3,"")</f>
      </c>
      <c r="I63" s="168">
        <f>IF(ISBLANK(Results!O73),"",ROUND((Results!O$85-Results!O73+1)/Results!O$85*100,2))</f>
      </c>
      <c r="J63" s="168">
        <f>IF(ISBLANK(Results!Q73),"",ROUND((Results!Q$85-Results!Q73+1)/Results!Q$85*100,2))</f>
      </c>
      <c r="K63" s="168">
        <f>IF(ISBLANK(Results!S73),"",ROUND((Results!S$85-Results!S73+1)/Results!S$85*100,2))</f>
      </c>
      <c r="L63" s="168">
        <f>IF(ISBLANK(Results!U73),"",ROUND((Results!U$85-Results!U73+1)/Results!U$85*100,2))</f>
      </c>
      <c r="M63" s="69">
        <f t="shared" si="4"/>
        <v>0</v>
      </c>
      <c r="N63" s="69" t="e">
        <f t="shared" si="5"/>
        <v>#NUM!</v>
      </c>
      <c r="O63" s="69">
        <f t="shared" si="6"/>
        <v>0</v>
      </c>
    </row>
    <row r="64" spans="1:15" ht="12.75">
      <c r="A64" s="66">
        <f t="shared" si="3"/>
        <v>58</v>
      </c>
      <c r="B64" s="67" t="str">
        <f>Results!A74</f>
        <v>Juanita Liston</v>
      </c>
      <c r="C64" s="185">
        <f>IF(ISBLANK(Results!C74),"",ROUND((Results!C$85-Results!C74+1)/Results!C$85*100,2))</f>
      </c>
      <c r="D64" s="168">
        <f>IF(ISBLANK(Results!E74),"",ROUND((Results!E$85-Results!E74+1)/Results!E$85*100,2))</f>
      </c>
      <c r="E64" s="168">
        <f>IF(ISBLANK(Results!G74),"",ROUND((Results!G$85-Results!G74+1)/Results!G$85*100,2))</f>
      </c>
      <c r="F64" s="168">
        <f>IF(ISBLANK(Results!I74),"",ROUND((Results!I$85-Results!I74+1)/Results!I$85*100,2))</f>
      </c>
      <c r="G64" s="168">
        <f>IF(ISBLANK(Results!K74),"",ROUND((Results!K$85-Results!K74+1)/Results!K$85*100,2))</f>
      </c>
      <c r="H64" s="168">
        <f>IF(ISNUMBER(LARGE((C64:G64,I64:L64),3)),(LARGE((C64:G64,I64:L64),1)+LARGE((C64:G64,I64:L64),2)+LARGE((C64:G64,I64:L64),3))/3,"")</f>
      </c>
      <c r="I64" s="168">
        <f>IF(ISBLANK(Results!O74),"",ROUND((Results!O$85-Results!O74+1)/Results!O$85*100,2))</f>
      </c>
      <c r="J64" s="168">
        <f>IF(ISBLANK(Results!Q74),"",ROUND((Results!Q$85-Results!Q74+1)/Results!Q$85*100,2))</f>
      </c>
      <c r="K64" s="168">
        <f>IF(ISBLANK(Results!S74),"",ROUND((Results!S$85-Results!S74+1)/Results!S$85*100,2))</f>
      </c>
      <c r="L64" s="168">
        <f>IF(ISBLANK(Results!U74),"",ROUND((Results!U$85-Results!U74+1)/Results!U$85*100,2))</f>
      </c>
      <c r="M64" s="69">
        <f t="shared" si="4"/>
        <v>0</v>
      </c>
      <c r="N64" s="69" t="e">
        <f t="shared" si="5"/>
        <v>#NUM!</v>
      </c>
      <c r="O64" s="69">
        <f t="shared" si="6"/>
        <v>0</v>
      </c>
    </row>
    <row r="65" spans="1:15" ht="12.75">
      <c r="A65" s="66">
        <f t="shared" si="3"/>
        <v>59</v>
      </c>
      <c r="B65" s="67" t="str">
        <f>Results!A76</f>
        <v>Sally Atkinson</v>
      </c>
      <c r="C65" s="185">
        <f>IF(ISBLANK(Results!C76),"",ROUND((Results!C$85-Results!C76+1)/Results!C$85*100,2))</f>
      </c>
      <c r="D65" s="168">
        <f>IF(ISBLANK(Results!E76),"",ROUND((Results!E$85-Results!E76+1)/Results!E$85*100,2))</f>
      </c>
      <c r="E65" s="168">
        <f>IF(ISBLANK(Results!G76),"",ROUND((Results!G$85-Results!G76+1)/Results!G$85*100,2))</f>
      </c>
      <c r="F65" s="168">
        <f>IF(ISBLANK(Results!I76),"",ROUND((Results!I$85-Results!I76+1)/Results!I$85*100,2))</f>
      </c>
      <c r="G65" s="168">
        <f>IF(ISBLANK(Results!K76),"",ROUND((Results!K$85-Results!K76+1)/Results!K$85*100,2))</f>
      </c>
      <c r="H65" s="168">
        <f>IF(ISNUMBER(LARGE((C65:G65,I65:L65),3)),(LARGE((C65:G65,I65:L65),1)+LARGE((C65:G65,I65:L65),2)+LARGE((C65:G65,I65:L65),3))/3,"")</f>
      </c>
      <c r="I65" s="168">
        <f>IF(ISBLANK(Results!O76),"",ROUND((Results!O$85-Results!O76+1)/Results!O$85*100,2))</f>
      </c>
      <c r="J65" s="168">
        <f>IF(ISBLANK(Results!Q76),"",ROUND((Results!Q$85-Results!Q76+1)/Results!Q$85*100,2))</f>
      </c>
      <c r="K65" s="168">
        <f>IF(ISBLANK(Results!S76),"",ROUND((Results!S$85-Results!S76+1)/Results!S$85*100,2))</f>
      </c>
      <c r="L65" s="168">
        <f>IF(ISBLANK(Results!U76),"",ROUND((Results!U$85-Results!U76+1)/Results!U$85*100,2))</f>
      </c>
      <c r="M65" s="69">
        <f t="shared" si="4"/>
        <v>0</v>
      </c>
      <c r="N65" s="69" t="e">
        <f t="shared" si="5"/>
        <v>#NUM!</v>
      </c>
      <c r="O65" s="69">
        <f t="shared" si="6"/>
        <v>0</v>
      </c>
    </row>
    <row r="66" spans="1:15" ht="12.75">
      <c r="A66" s="66">
        <f t="shared" si="3"/>
        <v>60</v>
      </c>
      <c r="B66" s="67" t="str">
        <f>Results!A78</f>
        <v>Julia Orzeszko</v>
      </c>
      <c r="C66" s="185">
        <f>IF(ISBLANK(Results!C78),"",ROUND((Results!C$85-Results!C78+1)/Results!C$85*100,2))</f>
      </c>
      <c r="D66" s="168">
        <f>IF(ISBLANK(Results!E78),"",ROUND((Results!E$85-Results!E78+1)/Results!E$85*100,2))</f>
      </c>
      <c r="E66" s="168">
        <f>IF(ISBLANK(Results!G78),"",ROUND((Results!G$85-Results!G78+1)/Results!G$85*100,2))</f>
      </c>
      <c r="F66" s="168">
        <f>IF(ISBLANK(Results!I78),"",ROUND((Results!I$85-Results!I78+1)/Results!I$85*100,2))</f>
      </c>
      <c r="G66" s="168">
        <f>IF(ISBLANK(Results!K78),"",ROUND((Results!K$85-Results!K78+1)/Results!K$85*100,2))</f>
      </c>
      <c r="H66" s="168">
        <f>IF(ISNUMBER(LARGE((C66:G66,I66:L66),3)),(LARGE((C66:G66,I66:L66),1)+LARGE((C66:G66,I66:L66),2)+LARGE((C66:G66,I66:L66),3))/3,"")</f>
      </c>
      <c r="I66" s="168">
        <f>IF(ISBLANK(Results!O78),"",ROUND((Results!O$85-Results!O78+1)/Results!O$85*100,2))</f>
      </c>
      <c r="J66" s="168">
        <f>IF(ISBLANK(Results!Q78),"",ROUND((Results!Q$85-Results!Q78+1)/Results!Q$85*100,2))</f>
      </c>
      <c r="K66" s="168">
        <f>IF(ISBLANK(Results!S78),"",ROUND((Results!S$85-Results!S78+1)/Results!S$85*100,2))</f>
      </c>
      <c r="L66" s="168">
        <f>IF(ISBLANK(Results!U78),"",ROUND((Results!U$85-Results!U78+1)/Results!U$85*100,2))</f>
      </c>
      <c r="M66" s="69">
        <f t="shared" si="4"/>
        <v>0</v>
      </c>
      <c r="N66" s="69" t="e">
        <f t="shared" si="5"/>
        <v>#NUM!</v>
      </c>
      <c r="O66" s="69">
        <f t="shared" si="6"/>
        <v>0</v>
      </c>
    </row>
    <row r="67" spans="1:15" ht="12.75">
      <c r="A67" s="66">
        <f t="shared" si="3"/>
        <v>61</v>
      </c>
      <c r="B67" s="67" t="str">
        <f>Results!A84</f>
        <v>Jo Molnar</v>
      </c>
      <c r="C67" s="185">
        <f>IF(ISBLANK(Results!C84),"",ROUND((Results!C$85-Results!C84+1)/Results!C$85*100,2))</f>
      </c>
      <c r="D67" s="168">
        <f>IF(ISBLANK(Results!E84),"",ROUND((Results!E$85-Results!E84+1)/Results!E$85*100,2))</f>
      </c>
      <c r="E67" s="168">
        <f>IF(ISBLANK(Results!G84),"",ROUND((Results!G$85-Results!G84+1)/Results!G$85*100,2))</f>
      </c>
      <c r="F67" s="168">
        <f>IF(ISBLANK(Results!I84),"",ROUND((Results!I$85-Results!I84+1)/Results!I$85*100,2))</f>
      </c>
      <c r="G67" s="168">
        <f>IF(ISBLANK(Results!K84),"",ROUND((Results!K$85-Results!K84+1)/Results!K$85*100,2))</f>
      </c>
      <c r="H67" s="168">
        <f>IF(ISNUMBER(LARGE((C67:G67,I67:L67),3)),(LARGE((C67:G67,I67:L67),1)+LARGE((C67:G67,I67:L67),2)+LARGE((C67:G67,I67:L67),3))/3,"")</f>
      </c>
      <c r="I67" s="168">
        <f>IF(ISBLANK(Results!O84),"",ROUND((Results!O$85-Results!O84+1)/Results!O$85*100,2))</f>
      </c>
      <c r="J67" s="168">
        <f>IF(ISBLANK(Results!Q84),"",ROUND((Results!Q$85-Results!Q84+1)/Results!Q$85*100,2))</f>
      </c>
      <c r="K67" s="168">
        <f>IF(ISBLANK(Results!S84),"",ROUND((Results!S$85-Results!S84+1)/Results!S$85*100,2))</f>
      </c>
      <c r="L67" s="168">
        <f>IF(ISBLANK(Results!U84),"",ROUND((Results!U$85-Results!U84+1)/Results!U$85*100,2))</f>
      </c>
      <c r="M67" s="69">
        <f t="shared" si="4"/>
        <v>0</v>
      </c>
      <c r="N67" s="69" t="e">
        <f t="shared" si="5"/>
        <v>#NUM!</v>
      </c>
      <c r="O67" s="69">
        <f t="shared" si="6"/>
        <v>0</v>
      </c>
    </row>
    <row r="68" spans="1:15" ht="12.75">
      <c r="A68" s="70"/>
      <c r="B68" s="71"/>
      <c r="C68" s="72"/>
      <c r="D68" s="72"/>
      <c r="E68" s="72"/>
      <c r="F68" s="72"/>
      <c r="G68" s="72"/>
      <c r="H68" s="72"/>
      <c r="I68" s="72"/>
      <c r="J68" s="72"/>
      <c r="K68" s="41"/>
      <c r="L68" s="41"/>
      <c r="M68" s="73"/>
      <c r="N68" s="48"/>
      <c r="O68" s="73"/>
    </row>
    <row r="69" spans="1:15" ht="12.75">
      <c r="A69" s="30"/>
      <c r="B69" s="6"/>
      <c r="C69" s="68"/>
      <c r="D69" s="68"/>
      <c r="E69" s="68"/>
      <c r="F69" s="68"/>
      <c r="G69" s="68"/>
      <c r="H69" s="68"/>
      <c r="I69" s="68"/>
      <c r="J69" s="68"/>
      <c r="K69" s="6"/>
      <c r="M69" s="6"/>
      <c r="O69" s="38"/>
    </row>
    <row r="70" spans="1:15" ht="12.75">
      <c r="A70" s="74" t="s">
        <v>13</v>
      </c>
      <c r="G70" s="51"/>
      <c r="K70" s="6"/>
      <c r="M70" s="28"/>
      <c r="O70" s="38"/>
    </row>
    <row r="71" spans="1:15" ht="12.75">
      <c r="A71" s="75" t="s">
        <v>14</v>
      </c>
      <c r="B71" s="68"/>
      <c r="C71" s="68"/>
      <c r="D71" s="68"/>
      <c r="E71" s="6"/>
      <c r="F71" s="68"/>
      <c r="G71" s="68"/>
      <c r="H71" s="96"/>
      <c r="I71" s="68"/>
      <c r="K71" s="6" t="s">
        <v>125</v>
      </c>
      <c r="M71" s="6"/>
      <c r="O71" s="38"/>
    </row>
    <row r="72" spans="1:15" ht="12.75" hidden="1">
      <c r="A72" s="76"/>
      <c r="B72" s="68"/>
      <c r="C72" s="68"/>
      <c r="D72" s="68"/>
      <c r="E72" s="6"/>
      <c r="F72" s="68"/>
      <c r="G72" s="68"/>
      <c r="H72" s="68"/>
      <c r="I72" s="68"/>
      <c r="J72" s="6"/>
      <c r="K72" s="6"/>
      <c r="M72" s="6"/>
      <c r="O72" s="38"/>
    </row>
    <row r="73" spans="1:13" ht="12.75" hidden="1">
      <c r="A73" s="75" t="s">
        <v>15</v>
      </c>
      <c r="B73" s="68"/>
      <c r="C73" s="68" t="s">
        <v>16</v>
      </c>
      <c r="D73" s="68"/>
      <c r="E73" s="6"/>
      <c r="F73" s="68"/>
      <c r="G73" s="68"/>
      <c r="H73" s="68"/>
      <c r="I73" s="68"/>
      <c r="J73" s="6"/>
      <c r="K73" s="6"/>
      <c r="M73" s="6"/>
    </row>
    <row r="74" spans="1:13" ht="12.75">
      <c r="A74" s="75"/>
      <c r="B74" s="68"/>
      <c r="C74" s="68"/>
      <c r="D74" s="68"/>
      <c r="E74" s="6"/>
      <c r="F74" s="68"/>
      <c r="G74" s="68"/>
      <c r="H74" s="68"/>
      <c r="I74" s="68"/>
      <c r="J74" s="6"/>
      <c r="K74" s="6"/>
      <c r="M74" s="6"/>
    </row>
    <row r="75" spans="1:13" ht="12.75">
      <c r="A75" s="75" t="s">
        <v>17</v>
      </c>
      <c r="B75" s="68"/>
      <c r="C75" s="68"/>
      <c r="D75" s="68" t="s">
        <v>18</v>
      </c>
      <c r="E75" s="6"/>
      <c r="G75" s="68"/>
      <c r="I75" s="68"/>
      <c r="J75" s="6"/>
      <c r="K75" s="6"/>
      <c r="M75" s="28"/>
    </row>
    <row r="76" spans="1:11" ht="12.75">
      <c r="A76" s="75"/>
      <c r="B76" s="68"/>
      <c r="C76" s="68"/>
      <c r="D76" s="68" t="s">
        <v>19</v>
      </c>
      <c r="E76" s="6"/>
      <c r="G76" s="68"/>
      <c r="H76" s="68"/>
      <c r="I76" s="68"/>
      <c r="J76" s="6"/>
      <c r="K76" s="6"/>
    </row>
    <row r="77" spans="1:11" ht="12.75">
      <c r="A77" s="75"/>
      <c r="B77" s="68"/>
      <c r="C77" s="68"/>
      <c r="D77" s="68" t="s">
        <v>20</v>
      </c>
      <c r="E77" s="6"/>
      <c r="G77" s="68"/>
      <c r="H77" s="68"/>
      <c r="I77" s="68"/>
      <c r="J77" s="6"/>
      <c r="K77" s="6"/>
    </row>
    <row r="78" spans="1:11" ht="12.75">
      <c r="A78" s="75"/>
      <c r="B78" s="68"/>
      <c r="C78" s="68"/>
      <c r="D78" s="68"/>
      <c r="E78" s="6"/>
      <c r="F78" s="68"/>
      <c r="G78" s="68"/>
      <c r="H78" s="68"/>
      <c r="I78" s="68"/>
      <c r="J78" s="6"/>
      <c r="K78" s="6"/>
    </row>
    <row r="79" spans="1:11" ht="12.75">
      <c r="A79" s="75" t="s">
        <v>21</v>
      </c>
      <c r="B79" s="68"/>
      <c r="C79" s="68"/>
      <c r="D79" s="68"/>
      <c r="E79" s="6"/>
      <c r="F79" s="68"/>
      <c r="G79" s="68"/>
      <c r="H79" s="68"/>
      <c r="I79" s="68"/>
      <c r="J79" s="6"/>
      <c r="K79" s="6"/>
    </row>
    <row r="80" spans="1:11" ht="12.75">
      <c r="A80" s="75" t="s">
        <v>24</v>
      </c>
      <c r="B80" s="68"/>
      <c r="C80" s="68"/>
      <c r="D80" s="68"/>
      <c r="E80" s="6"/>
      <c r="F80" s="68"/>
      <c r="G80" s="68"/>
      <c r="H80" s="68"/>
      <c r="I80" s="68"/>
      <c r="J80" s="6"/>
      <c r="K80" s="6"/>
    </row>
    <row r="81" spans="1:10" ht="12.75">
      <c r="A81" s="76"/>
      <c r="B81" s="68"/>
      <c r="C81" s="68"/>
      <c r="D81" s="68"/>
      <c r="E81" s="6"/>
      <c r="F81" s="68"/>
      <c r="G81" s="68"/>
      <c r="H81" s="68"/>
      <c r="I81" s="68"/>
      <c r="J81" s="6"/>
    </row>
    <row r="82" spans="1:10" ht="12.75">
      <c r="A82" s="75" t="s">
        <v>22</v>
      </c>
      <c r="B82" s="68"/>
      <c r="C82" s="68"/>
      <c r="D82" s="68"/>
      <c r="E82" s="6"/>
      <c r="F82" s="68"/>
      <c r="G82" s="68"/>
      <c r="H82" s="68"/>
      <c r="I82" s="68"/>
      <c r="J82" s="6"/>
    </row>
    <row r="83" spans="1:10" ht="12.75">
      <c r="A83" s="75" t="s">
        <v>176</v>
      </c>
      <c r="B83" s="68"/>
      <c r="C83" s="68"/>
      <c r="D83" s="68"/>
      <c r="E83" s="6"/>
      <c r="F83" s="68"/>
      <c r="G83" s="68"/>
      <c r="H83" s="68"/>
      <c r="I83" s="68"/>
      <c r="J83" s="6"/>
    </row>
    <row r="84" spans="1:7" ht="12.75">
      <c r="A84" s="6" t="s">
        <v>27</v>
      </c>
      <c r="G84" s="51"/>
    </row>
  </sheetData>
  <sheetProtection/>
  <printOptions/>
  <pageMargins left="0.75" right="0.75" top="0.57" bottom="0.48" header="0.5" footer="0.5"/>
  <pageSetup fitToHeight="1" fitToWidth="1" horizontalDpi="360" verticalDpi="360" orientation="landscape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1"/>
  <sheetViews>
    <sheetView zoomScale="60" zoomScaleNormal="60" zoomScalePageLayoutView="0" workbookViewId="0" topLeftCell="A1">
      <pane ySplit="5" topLeftCell="A33" activePane="bottomLeft" state="frozen"/>
      <selection pane="topLeft" activeCell="E81" sqref="E81"/>
      <selection pane="bottomLeft" activeCell="E81" sqref="E81"/>
    </sheetView>
  </sheetViews>
  <sheetFormatPr defaultColWidth="9.140625" defaultRowHeight="12.75"/>
  <cols>
    <col min="1" max="1" width="21.421875" style="7" customWidth="1"/>
    <col min="2" max="3" width="14.28125" style="147" customWidth="1"/>
    <col min="4" max="4" width="10.28125" style="147" customWidth="1"/>
    <col min="5" max="5" width="8.140625" style="147" customWidth="1"/>
    <col min="6" max="6" width="10.28125" style="147" customWidth="1"/>
    <col min="7" max="7" width="10.28125" style="147" hidden="1" customWidth="1"/>
    <col min="8" max="8" width="12.57421875" style="148" hidden="1" customWidth="1"/>
    <col min="9" max="9" width="12.28125" style="149" customWidth="1"/>
    <col min="10" max="10" width="9.8515625" style="149" hidden="1" customWidth="1"/>
    <col min="11" max="11" width="11.00390625" style="149" hidden="1" customWidth="1"/>
    <col min="12" max="12" width="11.57421875" style="30" hidden="1" customWidth="1"/>
    <col min="13" max="13" width="10.421875" style="149" hidden="1" customWidth="1"/>
    <col min="14" max="14" width="11.00390625" style="149" hidden="1" customWidth="1"/>
    <col min="15" max="15" width="10.7109375" style="148" hidden="1" customWidth="1"/>
    <col min="16" max="16" width="10.421875" style="149" hidden="1" customWidth="1"/>
    <col min="17" max="17" width="9.140625" style="149" hidden="1" customWidth="1"/>
    <col min="18" max="18" width="21.8515625" style="7" hidden="1" customWidth="1"/>
    <col min="19" max="24" width="9.140625" style="6" customWidth="1"/>
    <col min="25" max="25" width="10.28125" style="7" customWidth="1"/>
    <col min="26" max="26" width="9.140625" style="7" customWidth="1"/>
    <col min="27" max="27" width="9.57421875" style="7" customWidth="1"/>
    <col min="28" max="28" width="10.28125" style="7" customWidth="1"/>
    <col min="29" max="29" width="10.00390625" style="7" customWidth="1"/>
    <col min="30" max="31" width="9.140625" style="7" customWidth="1"/>
    <col min="32" max="32" width="11.28125" style="7" customWidth="1"/>
    <col min="33" max="16384" width="9.140625" style="7" customWidth="1"/>
  </cols>
  <sheetData>
    <row r="1" spans="1:18" ht="30">
      <c r="A1" s="1" t="s">
        <v>189</v>
      </c>
      <c r="B1" s="136"/>
      <c r="C1" s="136"/>
      <c r="D1" s="136"/>
      <c r="E1" s="136"/>
      <c r="F1" s="136"/>
      <c r="G1" s="136"/>
      <c r="R1" s="1"/>
    </row>
    <row r="2" spans="1:18" ht="17.25" customHeight="1">
      <c r="A2" s="8"/>
      <c r="B2" s="137"/>
      <c r="C2" s="137"/>
      <c r="D2" s="137"/>
      <c r="E2" s="137"/>
      <c r="F2" s="137"/>
      <c r="G2" s="137"/>
      <c r="R2" s="8"/>
    </row>
    <row r="3" spans="1:34" s="17" customFormat="1" ht="18">
      <c r="A3" s="121"/>
      <c r="B3" s="9"/>
      <c r="C3" s="9"/>
      <c r="D3" s="9"/>
      <c r="E3" s="9"/>
      <c r="F3" s="9"/>
      <c r="G3" s="176" t="s">
        <v>191</v>
      </c>
      <c r="H3" s="150" t="s">
        <v>33</v>
      </c>
      <c r="I3" s="150" t="s">
        <v>131</v>
      </c>
      <c r="J3" s="151" t="s">
        <v>132</v>
      </c>
      <c r="K3" s="150" t="s">
        <v>90</v>
      </c>
      <c r="L3" s="150" t="s">
        <v>113</v>
      </c>
      <c r="M3" s="150" t="s">
        <v>43</v>
      </c>
      <c r="N3" s="152" t="s">
        <v>44</v>
      </c>
      <c r="O3" s="150" t="s">
        <v>42</v>
      </c>
      <c r="P3" s="153" t="s">
        <v>45</v>
      </c>
      <c r="Q3" s="153" t="s">
        <v>46</v>
      </c>
      <c r="R3" s="9"/>
      <c r="S3" s="16"/>
      <c r="T3" s="16"/>
      <c r="U3" s="16"/>
      <c r="V3" s="16"/>
      <c r="W3" s="16"/>
      <c r="X3" s="16"/>
      <c r="Y3" s="7"/>
      <c r="Z3" s="7"/>
      <c r="AA3" s="7"/>
      <c r="AB3" s="7"/>
      <c r="AC3" s="7"/>
      <c r="AD3" s="7"/>
      <c r="AE3" s="7"/>
      <c r="AF3" s="7"/>
      <c r="AH3" s="7"/>
    </row>
    <row r="4" spans="1:34" s="103" customFormat="1" ht="15">
      <c r="A4" s="122"/>
      <c r="B4" s="138"/>
      <c r="C4" s="138"/>
      <c r="D4" s="138"/>
      <c r="E4" s="138"/>
      <c r="F4" s="138" t="s">
        <v>159</v>
      </c>
      <c r="G4" s="138" t="s">
        <v>93</v>
      </c>
      <c r="H4" s="154">
        <v>41020</v>
      </c>
      <c r="I4" s="154">
        <v>41034</v>
      </c>
      <c r="J4" s="154">
        <v>41055</v>
      </c>
      <c r="K4" s="154">
        <v>41069</v>
      </c>
      <c r="L4" s="154">
        <v>41083</v>
      </c>
      <c r="M4" s="154">
        <v>41097</v>
      </c>
      <c r="N4" s="154">
        <v>41111</v>
      </c>
      <c r="O4" s="154">
        <v>41132</v>
      </c>
      <c r="P4" s="154">
        <v>41154</v>
      </c>
      <c r="Q4" s="154">
        <v>41167</v>
      </c>
      <c r="R4" s="101"/>
      <c r="S4" s="102"/>
      <c r="T4" s="102"/>
      <c r="U4" s="102"/>
      <c r="V4" s="102"/>
      <c r="W4" s="102"/>
      <c r="X4" s="102"/>
      <c r="Y4" s="100"/>
      <c r="Z4" s="100"/>
      <c r="AA4" s="100"/>
      <c r="AB4" s="100"/>
      <c r="AC4" s="100"/>
      <c r="AD4" s="100"/>
      <c r="AE4" s="100"/>
      <c r="AF4" s="100"/>
      <c r="AH4" s="100"/>
    </row>
    <row r="5" spans="1:20" ht="12.75">
      <c r="A5" s="123"/>
      <c r="B5" s="139" t="s">
        <v>162</v>
      </c>
      <c r="C5" s="139" t="s">
        <v>161</v>
      </c>
      <c r="D5" s="139" t="s">
        <v>190</v>
      </c>
      <c r="E5" s="139" t="s">
        <v>153</v>
      </c>
      <c r="F5" s="139" t="s">
        <v>160</v>
      </c>
      <c r="G5" s="139"/>
      <c r="H5" s="149" t="s">
        <v>97</v>
      </c>
      <c r="I5" s="149" t="s">
        <v>39</v>
      </c>
      <c r="J5" s="149" t="s">
        <v>35</v>
      </c>
      <c r="K5" s="149" t="s">
        <v>34</v>
      </c>
      <c r="L5" s="149" t="s">
        <v>36</v>
      </c>
      <c r="M5" s="149" t="s">
        <v>115</v>
      </c>
      <c r="N5" s="149" t="s">
        <v>38</v>
      </c>
      <c r="O5" s="149" t="s">
        <v>123</v>
      </c>
      <c r="P5" s="149" t="s">
        <v>40</v>
      </c>
      <c r="Q5" s="149" t="s">
        <v>41</v>
      </c>
      <c r="R5" s="36" t="s">
        <v>50</v>
      </c>
      <c r="T5" s="5"/>
    </row>
    <row r="6" spans="1:18" ht="15">
      <c r="A6" s="181" t="s">
        <v>50</v>
      </c>
      <c r="B6" s="140"/>
      <c r="C6" s="140"/>
      <c r="D6" s="140"/>
      <c r="E6" s="166"/>
      <c r="F6" s="166"/>
      <c r="G6" s="166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99" t="str">
        <f>A6</f>
        <v>Male Open</v>
      </c>
    </row>
    <row r="7" spans="1:18" ht="15">
      <c r="A7" s="99" t="s">
        <v>72</v>
      </c>
      <c r="B7" s="140" t="s">
        <v>192</v>
      </c>
      <c r="C7" s="140" t="s">
        <v>272</v>
      </c>
      <c r="D7" s="140"/>
      <c r="E7" s="166">
        <v>1108</v>
      </c>
      <c r="F7" s="166" t="s">
        <v>143</v>
      </c>
      <c r="G7" s="166"/>
      <c r="H7" s="165" t="s">
        <v>143</v>
      </c>
      <c r="I7" s="165" t="s">
        <v>143</v>
      </c>
      <c r="J7" s="165"/>
      <c r="K7" s="165"/>
      <c r="L7" s="165"/>
      <c r="M7" s="165"/>
      <c r="N7" s="165"/>
      <c r="O7" s="165"/>
      <c r="P7" s="165"/>
      <c r="Q7" s="165"/>
      <c r="R7" s="99" t="str">
        <f>A7</f>
        <v>Stephen Paine</v>
      </c>
    </row>
    <row r="8" spans="1:18" ht="15">
      <c r="A8" s="99" t="s">
        <v>4</v>
      </c>
      <c r="B8" s="163" t="s">
        <v>163</v>
      </c>
      <c r="C8" s="140" t="s">
        <v>194</v>
      </c>
      <c r="D8" s="140" t="s">
        <v>172</v>
      </c>
      <c r="E8" s="166">
        <v>285</v>
      </c>
      <c r="F8" s="166" t="s">
        <v>143</v>
      </c>
      <c r="G8" s="166" t="s">
        <v>143</v>
      </c>
      <c r="H8" s="165" t="s">
        <v>143</v>
      </c>
      <c r="I8" s="165" t="s">
        <v>143</v>
      </c>
      <c r="J8" s="165"/>
      <c r="K8" s="165"/>
      <c r="L8" s="165"/>
      <c r="M8" s="165"/>
      <c r="N8" s="165"/>
      <c r="O8" s="165"/>
      <c r="P8" s="165"/>
      <c r="Q8" s="165"/>
      <c r="R8" s="99" t="str">
        <f aca="true" t="shared" si="0" ref="R8:R44">A8</f>
        <v>James Atkinson</v>
      </c>
    </row>
    <row r="9" spans="1:18" ht="15">
      <c r="A9" s="99" t="s">
        <v>102</v>
      </c>
      <c r="B9" s="140" t="s">
        <v>193</v>
      </c>
      <c r="C9" s="140" t="s">
        <v>246</v>
      </c>
      <c r="D9" s="140"/>
      <c r="E9" s="166">
        <v>1441</v>
      </c>
      <c r="F9" s="166" t="s">
        <v>143</v>
      </c>
      <c r="G9" s="166"/>
      <c r="H9" s="165" t="s">
        <v>143</v>
      </c>
      <c r="I9" s="165" t="s">
        <v>143</v>
      </c>
      <c r="J9" s="165"/>
      <c r="K9" s="165"/>
      <c r="L9" s="165"/>
      <c r="M9" s="165"/>
      <c r="N9" s="165"/>
      <c r="O9" s="165"/>
      <c r="P9" s="165"/>
      <c r="Q9" s="165"/>
      <c r="R9" s="99" t="str">
        <f t="shared" si="0"/>
        <v>Andrew Coles</v>
      </c>
    </row>
    <row r="10" spans="1:18" ht="15">
      <c r="A10" s="99" t="s">
        <v>101</v>
      </c>
      <c r="B10" s="140" t="s">
        <v>324</v>
      </c>
      <c r="C10" s="140" t="s">
        <v>284</v>
      </c>
      <c r="D10" s="140" t="s">
        <v>77</v>
      </c>
      <c r="E10" s="166">
        <v>1437</v>
      </c>
      <c r="F10" s="166" t="s">
        <v>143</v>
      </c>
      <c r="G10" s="166"/>
      <c r="H10" s="165" t="s">
        <v>144</v>
      </c>
      <c r="I10" s="165" t="s">
        <v>143</v>
      </c>
      <c r="J10" s="165"/>
      <c r="K10" s="165"/>
      <c r="L10" s="165"/>
      <c r="M10" s="165"/>
      <c r="N10" s="165"/>
      <c r="O10" s="165"/>
      <c r="P10" s="165"/>
      <c r="Q10" s="165"/>
      <c r="R10" s="99" t="str">
        <f t="shared" si="0"/>
        <v>David Venour</v>
      </c>
    </row>
    <row r="11" spans="1:18" ht="15">
      <c r="A11" s="182" t="s">
        <v>225</v>
      </c>
      <c r="B11" s="140" t="s">
        <v>323</v>
      </c>
      <c r="C11" s="140"/>
      <c r="D11" s="140" t="s">
        <v>173</v>
      </c>
      <c r="E11" s="166">
        <v>1442</v>
      </c>
      <c r="F11" s="166" t="s">
        <v>143</v>
      </c>
      <c r="G11" s="166"/>
      <c r="H11" s="165"/>
      <c r="I11" s="165" t="s">
        <v>143</v>
      </c>
      <c r="J11" s="165"/>
      <c r="K11" s="165"/>
      <c r="L11" s="165"/>
      <c r="M11" s="165"/>
      <c r="N11" s="165"/>
      <c r="O11" s="165"/>
      <c r="P11" s="165"/>
      <c r="Q11" s="165"/>
      <c r="R11" s="99" t="str">
        <f>A11</f>
        <v>Greg Barton</v>
      </c>
    </row>
    <row r="12" spans="1:18" ht="15">
      <c r="A12" s="99" t="s">
        <v>70</v>
      </c>
      <c r="B12" s="140" t="s">
        <v>285</v>
      </c>
      <c r="C12" s="140" t="s">
        <v>286</v>
      </c>
      <c r="D12" s="140" t="s">
        <v>77</v>
      </c>
      <c r="E12" s="166">
        <v>287</v>
      </c>
      <c r="F12" s="199"/>
      <c r="G12" s="166"/>
      <c r="H12" s="165" t="s">
        <v>143</v>
      </c>
      <c r="I12" s="165"/>
      <c r="J12" s="165"/>
      <c r="K12" s="165"/>
      <c r="L12" s="165"/>
      <c r="M12" s="165"/>
      <c r="N12" s="165"/>
      <c r="O12" s="165"/>
      <c r="P12" s="165"/>
      <c r="Q12" s="165"/>
      <c r="R12" s="99" t="str">
        <f>A12</f>
        <v>Steven Williams</v>
      </c>
    </row>
    <row r="13" spans="1:18" ht="15">
      <c r="A13" s="99" t="s">
        <v>103</v>
      </c>
      <c r="B13" s="140" t="s">
        <v>195</v>
      </c>
      <c r="C13" s="140" t="s">
        <v>258</v>
      </c>
      <c r="D13" s="140" t="s">
        <v>77</v>
      </c>
      <c r="E13" s="166">
        <v>1450</v>
      </c>
      <c r="F13" s="199"/>
      <c r="G13" s="166" t="s">
        <v>143</v>
      </c>
      <c r="H13" s="165" t="s">
        <v>144</v>
      </c>
      <c r="I13" s="165"/>
      <c r="J13" s="165"/>
      <c r="K13" s="165"/>
      <c r="L13" s="165"/>
      <c r="M13" s="165"/>
      <c r="N13" s="165"/>
      <c r="O13" s="165"/>
      <c r="P13" s="165"/>
      <c r="Q13" s="165"/>
      <c r="R13" s="99" t="str">
        <f t="shared" si="0"/>
        <v>Anthony Lee</v>
      </c>
    </row>
    <row r="14" spans="1:18" ht="15">
      <c r="A14" s="99" t="s">
        <v>104</v>
      </c>
      <c r="B14" s="140" t="s">
        <v>196</v>
      </c>
      <c r="C14" s="140" t="s">
        <v>247</v>
      </c>
      <c r="D14" s="140" t="s">
        <v>77</v>
      </c>
      <c r="E14" s="166">
        <v>1623</v>
      </c>
      <c r="F14" s="166" t="s">
        <v>143</v>
      </c>
      <c r="G14" s="166" t="s">
        <v>144</v>
      </c>
      <c r="H14" s="165" t="s">
        <v>143</v>
      </c>
      <c r="I14" s="165" t="s">
        <v>143</v>
      </c>
      <c r="J14" s="165"/>
      <c r="K14" s="165"/>
      <c r="L14" s="165"/>
      <c r="M14" s="165"/>
      <c r="N14" s="165"/>
      <c r="O14" s="165"/>
      <c r="P14" s="165"/>
      <c r="Q14" s="165"/>
      <c r="R14" s="99" t="str">
        <f t="shared" si="0"/>
        <v>Shane Fielding</v>
      </c>
    </row>
    <row r="15" spans="1:18" ht="15">
      <c r="A15" s="99" t="s">
        <v>81</v>
      </c>
      <c r="B15" s="140" t="s">
        <v>197</v>
      </c>
      <c r="C15" s="140"/>
      <c r="D15" s="140"/>
      <c r="E15" s="164"/>
      <c r="F15" s="199"/>
      <c r="G15" s="166" t="s">
        <v>144</v>
      </c>
      <c r="H15" s="165" t="s">
        <v>144</v>
      </c>
      <c r="I15" s="165"/>
      <c r="J15" s="165"/>
      <c r="K15" s="165"/>
      <c r="L15" s="165"/>
      <c r="M15" s="165"/>
      <c r="N15" s="165"/>
      <c r="O15" s="165"/>
      <c r="P15" s="165"/>
      <c r="Q15" s="165"/>
      <c r="R15" s="99" t="str">
        <f t="shared" si="0"/>
        <v>Rohan Claffey</v>
      </c>
    </row>
    <row r="16" spans="1:18" ht="15">
      <c r="A16" s="99" t="s">
        <v>30</v>
      </c>
      <c r="B16" s="140" t="s">
        <v>198</v>
      </c>
      <c r="C16" s="140" t="s">
        <v>282</v>
      </c>
      <c r="D16" s="140" t="s">
        <v>77</v>
      </c>
      <c r="E16" s="166">
        <v>1430</v>
      </c>
      <c r="F16" s="166" t="s">
        <v>143</v>
      </c>
      <c r="G16" s="166"/>
      <c r="H16" s="165" t="s">
        <v>143</v>
      </c>
      <c r="I16" s="165" t="s">
        <v>143</v>
      </c>
      <c r="J16" s="165"/>
      <c r="K16" s="165"/>
      <c r="L16" s="165"/>
      <c r="M16" s="165"/>
      <c r="N16" s="165"/>
      <c r="O16" s="165"/>
      <c r="P16" s="165"/>
      <c r="Q16" s="165"/>
      <c r="R16" s="99" t="str">
        <f t="shared" si="0"/>
        <v>Martin Spiteri</v>
      </c>
    </row>
    <row r="17" spans="1:18" ht="15">
      <c r="A17" s="99" t="s">
        <v>32</v>
      </c>
      <c r="B17" s="140" t="s">
        <v>199</v>
      </c>
      <c r="C17" s="140" t="s">
        <v>248</v>
      </c>
      <c r="D17" s="140" t="s">
        <v>172</v>
      </c>
      <c r="E17" s="166">
        <v>1453</v>
      </c>
      <c r="F17" s="166" t="s">
        <v>143</v>
      </c>
      <c r="G17" s="166"/>
      <c r="H17" s="165"/>
      <c r="I17" s="165" t="s">
        <v>143</v>
      </c>
      <c r="J17" s="165"/>
      <c r="K17" s="165"/>
      <c r="L17" s="165"/>
      <c r="M17" s="165"/>
      <c r="N17" s="165"/>
      <c r="O17" s="165"/>
      <c r="P17" s="165"/>
      <c r="Q17" s="165"/>
      <c r="R17" s="99" t="str">
        <f t="shared" si="0"/>
        <v>Tony George</v>
      </c>
    </row>
    <row r="18" spans="1:18" ht="15">
      <c r="A18" s="99" t="s">
        <v>133</v>
      </c>
      <c r="B18" s="140" t="s">
        <v>201</v>
      </c>
      <c r="C18" s="140"/>
      <c r="D18" s="140"/>
      <c r="E18" s="166">
        <v>1624</v>
      </c>
      <c r="F18" s="166" t="s">
        <v>143</v>
      </c>
      <c r="G18" s="166" t="s">
        <v>143</v>
      </c>
      <c r="H18" s="165" t="s">
        <v>143</v>
      </c>
      <c r="I18" s="165" t="s">
        <v>143</v>
      </c>
      <c r="J18" s="165"/>
      <c r="K18" s="165"/>
      <c r="L18" s="165"/>
      <c r="M18" s="165"/>
      <c r="N18" s="165"/>
      <c r="O18" s="165"/>
      <c r="P18" s="165"/>
      <c r="Q18" s="165"/>
      <c r="R18" s="99" t="str">
        <f t="shared" si="0"/>
        <v>Nick Paine</v>
      </c>
    </row>
    <row r="19" spans="1:18" ht="15">
      <c r="A19" s="99" t="s">
        <v>80</v>
      </c>
      <c r="B19" s="140" t="s">
        <v>202</v>
      </c>
      <c r="C19" s="140" t="s">
        <v>262</v>
      </c>
      <c r="D19" s="140" t="s">
        <v>77</v>
      </c>
      <c r="E19" s="166">
        <v>1455</v>
      </c>
      <c r="F19" s="166" t="s">
        <v>143</v>
      </c>
      <c r="G19" s="166"/>
      <c r="H19" s="165"/>
      <c r="I19" s="165" t="s">
        <v>143</v>
      </c>
      <c r="J19" s="165"/>
      <c r="K19" s="165"/>
      <c r="L19" s="165"/>
      <c r="M19" s="165"/>
      <c r="N19" s="165"/>
      <c r="O19" s="165"/>
      <c r="P19" s="165"/>
      <c r="Q19" s="165"/>
      <c r="R19" s="99" t="str">
        <f>A19</f>
        <v>James McEniry</v>
      </c>
    </row>
    <row r="20" spans="1:18" ht="15">
      <c r="A20" s="99" t="s">
        <v>73</v>
      </c>
      <c r="B20" s="140" t="s">
        <v>203</v>
      </c>
      <c r="C20" s="140" t="s">
        <v>273</v>
      </c>
      <c r="D20" s="140" t="s">
        <v>172</v>
      </c>
      <c r="E20" s="164"/>
      <c r="F20" s="199"/>
      <c r="G20" s="166" t="s">
        <v>144</v>
      </c>
      <c r="H20" s="165" t="s">
        <v>144</v>
      </c>
      <c r="I20" s="165"/>
      <c r="J20" s="165"/>
      <c r="K20" s="165"/>
      <c r="L20" s="165"/>
      <c r="M20" s="165"/>
      <c r="N20" s="165"/>
      <c r="O20" s="165"/>
      <c r="P20" s="165"/>
      <c r="Q20" s="165"/>
      <c r="R20" s="99" t="str">
        <f t="shared" si="0"/>
        <v>Michael Rafferty</v>
      </c>
    </row>
    <row r="21" spans="1:18" ht="15">
      <c r="A21" s="99" t="s">
        <v>7</v>
      </c>
      <c r="B21" s="140" t="s">
        <v>204</v>
      </c>
      <c r="C21" s="140" t="s">
        <v>251</v>
      </c>
      <c r="D21" s="140" t="s">
        <v>172</v>
      </c>
      <c r="E21" s="166">
        <v>1106</v>
      </c>
      <c r="F21" s="166" t="s">
        <v>143</v>
      </c>
      <c r="G21" s="166"/>
      <c r="H21" s="165"/>
      <c r="I21" s="165" t="s">
        <v>143</v>
      </c>
      <c r="J21" s="165"/>
      <c r="K21" s="165"/>
      <c r="L21" s="165"/>
      <c r="M21" s="165"/>
      <c r="N21" s="165"/>
      <c r="O21" s="165"/>
      <c r="P21" s="165"/>
      <c r="Q21" s="165"/>
      <c r="R21" s="99" t="str">
        <f>A21</f>
        <v>Michael Harvey</v>
      </c>
    </row>
    <row r="22" spans="1:18" ht="15">
      <c r="A22" s="198" t="s">
        <v>328</v>
      </c>
      <c r="B22" s="140" t="s">
        <v>329</v>
      </c>
      <c r="C22" s="140"/>
      <c r="D22" s="140"/>
      <c r="E22" s="166">
        <v>1383</v>
      </c>
      <c r="F22" s="166" t="s">
        <v>143</v>
      </c>
      <c r="G22" s="166"/>
      <c r="H22" s="165"/>
      <c r="I22" s="165" t="s">
        <v>143</v>
      </c>
      <c r="J22" s="165"/>
      <c r="K22" s="165"/>
      <c r="L22" s="165"/>
      <c r="M22" s="165"/>
      <c r="N22" s="165"/>
      <c r="O22" s="165"/>
      <c r="P22" s="165"/>
      <c r="Q22" s="165"/>
      <c r="R22" s="99" t="str">
        <f>A22</f>
        <v>Matt Zonneveldt</v>
      </c>
    </row>
    <row r="23" spans="1:18" ht="15">
      <c r="A23" s="182" t="s">
        <v>209</v>
      </c>
      <c r="B23" s="140" t="s">
        <v>325</v>
      </c>
      <c r="C23" s="140"/>
      <c r="D23" s="140"/>
      <c r="E23" s="166">
        <v>1432</v>
      </c>
      <c r="F23" s="166" t="s">
        <v>143</v>
      </c>
      <c r="G23" s="166" t="s">
        <v>143</v>
      </c>
      <c r="H23" s="165" t="s">
        <v>144</v>
      </c>
      <c r="I23" s="165"/>
      <c r="J23" s="165"/>
      <c r="K23" s="165"/>
      <c r="L23" s="165"/>
      <c r="M23" s="165"/>
      <c r="N23" s="165"/>
      <c r="O23" s="165"/>
      <c r="P23" s="165"/>
      <c r="Q23" s="165"/>
      <c r="R23" s="99" t="str">
        <f>A23</f>
        <v>Ewen Vowels</v>
      </c>
    </row>
    <row r="24" spans="1:18" ht="15">
      <c r="A24" s="182" t="s">
        <v>138</v>
      </c>
      <c r="B24" s="140"/>
      <c r="C24" s="140"/>
      <c r="D24" s="140"/>
      <c r="E24" s="199"/>
      <c r="F24" s="199"/>
      <c r="G24" s="166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99" t="str">
        <f>A24</f>
        <v>Aaron Nitschke</v>
      </c>
    </row>
    <row r="25" spans="1:18" ht="15">
      <c r="A25" s="99" t="s">
        <v>106</v>
      </c>
      <c r="B25" s="140" t="s">
        <v>320</v>
      </c>
      <c r="C25" s="140" t="s">
        <v>249</v>
      </c>
      <c r="D25" s="140" t="s">
        <v>172</v>
      </c>
      <c r="E25" s="166">
        <v>1435</v>
      </c>
      <c r="F25" s="199"/>
      <c r="G25" s="166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99" t="str">
        <f t="shared" si="0"/>
        <v>Glenn Goodman</v>
      </c>
    </row>
    <row r="26" spans="1:18" ht="15">
      <c r="A26" s="99" t="s">
        <v>31</v>
      </c>
      <c r="B26" s="140" t="s">
        <v>205</v>
      </c>
      <c r="C26" s="140" t="s">
        <v>292</v>
      </c>
      <c r="D26" s="140" t="s">
        <v>173</v>
      </c>
      <c r="E26" s="166">
        <v>1107</v>
      </c>
      <c r="F26" s="166" t="s">
        <v>143</v>
      </c>
      <c r="G26" s="166"/>
      <c r="H26" s="165"/>
      <c r="I26" s="165" t="s">
        <v>143</v>
      </c>
      <c r="J26" s="165"/>
      <c r="K26" s="165"/>
      <c r="L26" s="165"/>
      <c r="M26" s="165"/>
      <c r="N26" s="165"/>
      <c r="O26" s="165"/>
      <c r="P26" s="165"/>
      <c r="Q26" s="165"/>
      <c r="R26" s="99" t="str">
        <f>A26</f>
        <v>Warren Holst</v>
      </c>
    </row>
    <row r="27" spans="1:18" ht="15">
      <c r="A27" s="99" t="s">
        <v>29</v>
      </c>
      <c r="B27" s="140" t="s">
        <v>206</v>
      </c>
      <c r="C27" s="140" t="s">
        <v>254</v>
      </c>
      <c r="D27" s="140" t="s">
        <v>172</v>
      </c>
      <c r="E27" s="166">
        <v>1625</v>
      </c>
      <c r="F27" s="166" t="s">
        <v>143</v>
      </c>
      <c r="G27" s="166"/>
      <c r="H27" s="165"/>
      <c r="I27" s="165" t="s">
        <v>143</v>
      </c>
      <c r="J27" s="165"/>
      <c r="K27" s="165"/>
      <c r="L27" s="165"/>
      <c r="M27" s="165"/>
      <c r="N27" s="165"/>
      <c r="O27" s="165"/>
      <c r="P27" s="165"/>
      <c r="Q27" s="165"/>
      <c r="R27" s="99" t="str">
        <f t="shared" si="0"/>
        <v>Christopher Knott</v>
      </c>
    </row>
    <row r="28" spans="1:18" ht="15">
      <c r="A28" s="99" t="s">
        <v>85</v>
      </c>
      <c r="B28" s="140" t="s">
        <v>208</v>
      </c>
      <c r="C28" s="140" t="s">
        <v>279</v>
      </c>
      <c r="D28" s="140" t="s">
        <v>77</v>
      </c>
      <c r="E28" s="166">
        <v>1440</v>
      </c>
      <c r="F28" s="166" t="s">
        <v>143</v>
      </c>
      <c r="G28" s="166" t="s">
        <v>143</v>
      </c>
      <c r="H28" s="165" t="s">
        <v>143</v>
      </c>
      <c r="I28" s="165" t="s">
        <v>143</v>
      </c>
      <c r="J28" s="165"/>
      <c r="K28" s="165"/>
      <c r="L28" s="165"/>
      <c r="M28" s="165"/>
      <c r="N28" s="165"/>
      <c r="O28" s="165"/>
      <c r="P28" s="165"/>
      <c r="Q28" s="165"/>
      <c r="R28" s="99" t="str">
        <f t="shared" si="0"/>
        <v>Craig Sanford</v>
      </c>
    </row>
    <row r="29" spans="1:18" ht="15">
      <c r="A29" s="99" t="s">
        <v>137</v>
      </c>
      <c r="B29" s="140" t="s">
        <v>321</v>
      </c>
      <c r="C29" s="140"/>
      <c r="D29" s="140" t="s">
        <v>173</v>
      </c>
      <c r="E29" s="166">
        <v>1428</v>
      </c>
      <c r="F29" s="166" t="s">
        <v>143</v>
      </c>
      <c r="G29" s="166"/>
      <c r="H29" s="165"/>
      <c r="I29" s="165" t="s">
        <v>143</v>
      </c>
      <c r="J29" s="165"/>
      <c r="K29" s="165"/>
      <c r="L29" s="165"/>
      <c r="M29" s="165"/>
      <c r="N29" s="165"/>
      <c r="O29" s="165"/>
      <c r="P29" s="165"/>
      <c r="Q29" s="165"/>
      <c r="R29" s="99" t="str">
        <f t="shared" si="0"/>
        <v>Hugh Hunter</v>
      </c>
    </row>
    <row r="30" spans="1:18" ht="15">
      <c r="A30" s="99" t="s">
        <v>127</v>
      </c>
      <c r="B30" s="140" t="s">
        <v>210</v>
      </c>
      <c r="C30" s="140" t="s">
        <v>299</v>
      </c>
      <c r="D30" s="140" t="s">
        <v>173</v>
      </c>
      <c r="E30" s="166">
        <v>1919</v>
      </c>
      <c r="F30" s="199"/>
      <c r="G30" s="166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99" t="str">
        <f t="shared" si="0"/>
        <v>Craig Couper</v>
      </c>
    </row>
    <row r="31" spans="1:18" ht="15">
      <c r="A31" s="99" t="s">
        <v>99</v>
      </c>
      <c r="B31" s="140" t="s">
        <v>212</v>
      </c>
      <c r="C31" s="140" t="s">
        <v>242</v>
      </c>
      <c r="D31" s="140"/>
      <c r="E31" s="164"/>
      <c r="F31" s="199"/>
      <c r="G31" s="166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99" t="str">
        <f t="shared" si="0"/>
        <v>Tim Albiston</v>
      </c>
    </row>
    <row r="32" spans="1:18" ht="15">
      <c r="A32" s="99" t="s">
        <v>6</v>
      </c>
      <c r="B32" s="140" t="s">
        <v>213</v>
      </c>
      <c r="C32" s="140" t="s">
        <v>293</v>
      </c>
      <c r="D32" s="140" t="s">
        <v>77</v>
      </c>
      <c r="E32" s="166">
        <v>1443</v>
      </c>
      <c r="F32" s="199"/>
      <c r="G32" s="166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99" t="str">
        <f t="shared" si="0"/>
        <v>John Nolan</v>
      </c>
    </row>
    <row r="33" spans="1:18" ht="15">
      <c r="A33" s="99" t="s">
        <v>26</v>
      </c>
      <c r="B33" s="140" t="s">
        <v>214</v>
      </c>
      <c r="C33" s="140" t="s">
        <v>276</v>
      </c>
      <c r="D33" s="140" t="s">
        <v>294</v>
      </c>
      <c r="E33" s="166">
        <v>1431</v>
      </c>
      <c r="F33" s="166" t="s">
        <v>143</v>
      </c>
      <c r="G33" s="166" t="s">
        <v>143</v>
      </c>
      <c r="H33" s="165" t="s">
        <v>143</v>
      </c>
      <c r="I33" s="165" t="s">
        <v>143</v>
      </c>
      <c r="J33" s="165"/>
      <c r="K33" s="165"/>
      <c r="L33" s="165"/>
      <c r="M33" s="165"/>
      <c r="N33" s="165"/>
      <c r="O33" s="165"/>
      <c r="P33" s="165"/>
      <c r="Q33" s="165"/>
      <c r="R33" s="99" t="str">
        <f t="shared" si="0"/>
        <v>Clyde Riddoch</v>
      </c>
    </row>
    <row r="34" spans="1:18" ht="15">
      <c r="A34" s="182" t="s">
        <v>304</v>
      </c>
      <c r="B34" s="140" t="s">
        <v>322</v>
      </c>
      <c r="C34" s="140"/>
      <c r="D34" s="140" t="s">
        <v>172</v>
      </c>
      <c r="E34" s="166">
        <v>1649</v>
      </c>
      <c r="F34" s="166" t="s">
        <v>143</v>
      </c>
      <c r="G34" s="166" t="s">
        <v>143</v>
      </c>
      <c r="H34" s="165" t="s">
        <v>143</v>
      </c>
      <c r="I34" s="165" t="s">
        <v>143</v>
      </c>
      <c r="J34" s="165"/>
      <c r="K34" s="165"/>
      <c r="L34" s="165"/>
      <c r="M34" s="165"/>
      <c r="N34" s="165"/>
      <c r="O34" s="165"/>
      <c r="P34" s="165"/>
      <c r="Q34" s="165"/>
      <c r="R34" s="99" t="str">
        <f>A34</f>
        <v>Chris Dunne</v>
      </c>
    </row>
    <row r="35" spans="1:18" ht="15">
      <c r="A35" s="99" t="s">
        <v>119</v>
      </c>
      <c r="B35" s="140" t="s">
        <v>215</v>
      </c>
      <c r="C35" s="140" t="s">
        <v>291</v>
      </c>
      <c r="D35" s="140"/>
      <c r="E35" s="164"/>
      <c r="F35" s="166"/>
      <c r="G35" s="166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99" t="str">
        <f t="shared" si="0"/>
        <v>Robert Carstairs</v>
      </c>
    </row>
    <row r="36" spans="1:18" ht="15">
      <c r="A36" s="99" t="s">
        <v>175</v>
      </c>
      <c r="B36" s="140" t="s">
        <v>216</v>
      </c>
      <c r="C36" s="140" t="s">
        <v>245</v>
      </c>
      <c r="D36" s="140"/>
      <c r="E36" s="166">
        <v>284</v>
      </c>
      <c r="F36" s="166"/>
      <c r="G36" s="166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99" t="str">
        <f t="shared" si="0"/>
        <v>Greg Carstairs</v>
      </c>
    </row>
    <row r="37" spans="1:18" ht="15" hidden="1">
      <c r="A37" s="99" t="s">
        <v>98</v>
      </c>
      <c r="B37" s="140"/>
      <c r="C37" s="140"/>
      <c r="D37" s="140"/>
      <c r="E37" s="164"/>
      <c r="F37" s="166"/>
      <c r="G37" s="166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99" t="str">
        <f t="shared" si="0"/>
        <v>Andrew Baxter</v>
      </c>
    </row>
    <row r="38" spans="1:18" ht="15" hidden="1">
      <c r="A38" s="99" t="s">
        <v>49</v>
      </c>
      <c r="B38" s="140" t="s">
        <v>217</v>
      </c>
      <c r="C38" s="140" t="s">
        <v>252</v>
      </c>
      <c r="D38" s="140"/>
      <c r="E38" s="164"/>
      <c r="F38" s="166"/>
      <c r="G38" s="166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99" t="str">
        <f>A38</f>
        <v>Tim Hassett</v>
      </c>
    </row>
    <row r="39" spans="1:18" ht="15" hidden="1">
      <c r="A39" s="99" t="s">
        <v>88</v>
      </c>
      <c r="B39" s="140"/>
      <c r="C39" s="140" t="s">
        <v>243</v>
      </c>
      <c r="D39" s="140"/>
      <c r="E39" s="164"/>
      <c r="F39" s="166"/>
      <c r="G39" s="166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99" t="str">
        <f t="shared" si="0"/>
        <v>Yohan Amerasekera</v>
      </c>
    </row>
    <row r="40" spans="1:18" ht="15" hidden="1">
      <c r="A40" s="99" t="s">
        <v>105</v>
      </c>
      <c r="B40" s="140" t="s">
        <v>277</v>
      </c>
      <c r="C40" s="140" t="s">
        <v>278</v>
      </c>
      <c r="D40" s="140"/>
      <c r="E40" s="164"/>
      <c r="F40" s="166"/>
      <c r="G40" s="166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99" t="str">
        <f t="shared" si="0"/>
        <v>Matt Sandilands</v>
      </c>
    </row>
    <row r="41" spans="1:18" ht="15" hidden="1">
      <c r="A41" s="99" t="s">
        <v>139</v>
      </c>
      <c r="B41" s="140"/>
      <c r="C41" s="140"/>
      <c r="D41" s="140"/>
      <c r="E41" s="166" t="s">
        <v>144</v>
      </c>
      <c r="F41" s="166"/>
      <c r="G41" s="166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99" t="str">
        <f t="shared" si="0"/>
        <v>Jeremy Nagle</v>
      </c>
    </row>
    <row r="42" spans="1:18" ht="15" hidden="1">
      <c r="A42" s="99" t="s">
        <v>296</v>
      </c>
      <c r="B42" s="140" t="s">
        <v>297</v>
      </c>
      <c r="C42" s="140" t="s">
        <v>298</v>
      </c>
      <c r="D42" s="140"/>
      <c r="E42" s="164"/>
      <c r="F42" s="166"/>
      <c r="G42" s="166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99" t="str">
        <f>A42</f>
        <v>Naveen Tenneti</v>
      </c>
    </row>
    <row r="43" spans="1:18" ht="15" hidden="1">
      <c r="A43" s="99" t="s">
        <v>86</v>
      </c>
      <c r="B43" s="140" t="s">
        <v>275</v>
      </c>
      <c r="C43" s="140" t="s">
        <v>274</v>
      </c>
      <c r="D43" s="140"/>
      <c r="E43" s="164"/>
      <c r="F43" s="166"/>
      <c r="G43" s="166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99" t="str">
        <f>A43</f>
        <v>Greg Raines</v>
      </c>
    </row>
    <row r="44" spans="1:18" ht="15" hidden="1">
      <c r="A44" s="99" t="s">
        <v>100</v>
      </c>
      <c r="B44" s="140" t="s">
        <v>288</v>
      </c>
      <c r="C44" s="140" t="s">
        <v>287</v>
      </c>
      <c r="D44" s="140" t="s">
        <v>77</v>
      </c>
      <c r="E44" s="166" t="s">
        <v>144</v>
      </c>
      <c r="F44" s="166"/>
      <c r="G44" s="166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99" t="str">
        <f t="shared" si="0"/>
        <v>Troy Williams</v>
      </c>
    </row>
    <row r="45" spans="1:19" ht="15" hidden="1">
      <c r="A45" s="99" t="s">
        <v>145</v>
      </c>
      <c r="B45" s="140" t="s">
        <v>211</v>
      </c>
      <c r="C45" s="140"/>
      <c r="D45" s="140" t="s">
        <v>77</v>
      </c>
      <c r="E45" s="166" t="s">
        <v>144</v>
      </c>
      <c r="F45" s="166"/>
      <c r="G45" s="166" t="s">
        <v>144</v>
      </c>
      <c r="H45" s="165" t="s">
        <v>144</v>
      </c>
      <c r="I45" s="165"/>
      <c r="J45" s="165"/>
      <c r="K45" s="165"/>
      <c r="L45" s="165"/>
      <c r="M45" s="165"/>
      <c r="N45" s="165"/>
      <c r="O45" s="165"/>
      <c r="P45" s="165"/>
      <c r="Q45" s="165"/>
      <c r="R45" s="99" t="str">
        <f aca="true" t="shared" si="1" ref="R45:R50">A45</f>
        <v>Steve France</v>
      </c>
      <c r="S45" s="186" t="s">
        <v>305</v>
      </c>
    </row>
    <row r="46" spans="1:18" ht="15" hidden="1">
      <c r="A46" s="182" t="s">
        <v>140</v>
      </c>
      <c r="B46" s="140"/>
      <c r="C46" s="140"/>
      <c r="D46" s="140"/>
      <c r="E46" s="166" t="s">
        <v>144</v>
      </c>
      <c r="F46" s="166"/>
      <c r="G46" s="166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99" t="str">
        <f t="shared" si="1"/>
        <v>Selim Ahmed</v>
      </c>
    </row>
    <row r="47" spans="1:18" ht="15" hidden="1">
      <c r="A47" s="99" t="s">
        <v>87</v>
      </c>
      <c r="B47" s="140" t="s">
        <v>200</v>
      </c>
      <c r="C47" s="140" t="s">
        <v>260</v>
      </c>
      <c r="D47" s="140"/>
      <c r="E47" s="166" t="s">
        <v>144</v>
      </c>
      <c r="F47" s="166"/>
      <c r="G47" s="166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99" t="str">
        <f t="shared" si="1"/>
        <v>Aaron Little</v>
      </c>
    </row>
    <row r="48" spans="1:18" ht="15" hidden="1">
      <c r="A48" s="99" t="s">
        <v>5</v>
      </c>
      <c r="B48" s="140" t="s">
        <v>207</v>
      </c>
      <c r="C48" s="140" t="s">
        <v>250</v>
      </c>
      <c r="D48" s="140" t="s">
        <v>172</v>
      </c>
      <c r="E48" s="166" t="s">
        <v>144</v>
      </c>
      <c r="F48" s="166"/>
      <c r="G48" s="166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99" t="str">
        <f t="shared" si="1"/>
        <v>John Hand</v>
      </c>
    </row>
    <row r="49" spans="1:19" ht="15" hidden="1">
      <c r="A49" s="182" t="s">
        <v>224</v>
      </c>
      <c r="B49" s="140"/>
      <c r="C49" s="140"/>
      <c r="D49" s="140"/>
      <c r="E49" s="166" t="s">
        <v>144</v>
      </c>
      <c r="F49" s="166"/>
      <c r="G49" s="166" t="s">
        <v>144</v>
      </c>
      <c r="H49" s="165" t="s">
        <v>144</v>
      </c>
      <c r="I49" s="165"/>
      <c r="J49" s="165"/>
      <c r="K49" s="165"/>
      <c r="L49" s="165"/>
      <c r="M49" s="165"/>
      <c r="N49" s="165"/>
      <c r="O49" s="165"/>
      <c r="P49" s="165"/>
      <c r="Q49" s="165"/>
      <c r="R49" s="99" t="str">
        <f t="shared" si="1"/>
        <v>Sam Dermoudy</v>
      </c>
      <c r="S49" s="186" t="s">
        <v>305</v>
      </c>
    </row>
    <row r="50" spans="1:18" ht="15" hidden="1">
      <c r="A50" s="182"/>
      <c r="B50" s="140"/>
      <c r="C50" s="140"/>
      <c r="D50" s="140"/>
      <c r="E50" s="164"/>
      <c r="F50" s="166"/>
      <c r="G50" s="166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99">
        <f t="shared" si="1"/>
        <v>0</v>
      </c>
    </row>
    <row r="51" spans="1:18" ht="12.75">
      <c r="A51" s="124"/>
      <c r="B51" s="141"/>
      <c r="C51" s="141"/>
      <c r="D51" s="141"/>
      <c r="E51" s="141"/>
      <c r="F51" s="141"/>
      <c r="G51" s="141"/>
      <c r="H51" s="149"/>
      <c r="L51" s="149"/>
      <c r="O51" s="149"/>
      <c r="R51" s="24"/>
    </row>
    <row r="52" spans="1:24" s="106" customFormat="1" ht="15">
      <c r="A52" s="125" t="s">
        <v>51</v>
      </c>
      <c r="B52" s="142"/>
      <c r="C52" s="142"/>
      <c r="D52" s="142"/>
      <c r="E52" s="142"/>
      <c r="F52" s="142"/>
      <c r="G52" s="142"/>
      <c r="H52" s="155"/>
      <c r="I52" s="155" t="s">
        <v>94</v>
      </c>
      <c r="J52" s="155" t="s">
        <v>114</v>
      </c>
      <c r="K52" s="155" t="s">
        <v>95</v>
      </c>
      <c r="L52" s="155" t="s">
        <v>92</v>
      </c>
      <c r="M52" s="155"/>
      <c r="N52" s="155" t="s">
        <v>116</v>
      </c>
      <c r="O52" s="155"/>
      <c r="P52" s="155"/>
      <c r="Q52" s="155"/>
      <c r="R52" s="104" t="s">
        <v>51</v>
      </c>
      <c r="S52" s="105"/>
      <c r="T52" s="105"/>
      <c r="U52" s="105"/>
      <c r="V52" s="105"/>
      <c r="W52" s="105"/>
      <c r="X52" s="105"/>
    </row>
    <row r="53" spans="1:24" s="106" customFormat="1" ht="15">
      <c r="A53" s="126" t="s">
        <v>84</v>
      </c>
      <c r="B53" s="143" t="s">
        <v>218</v>
      </c>
      <c r="C53" s="143" t="s">
        <v>167</v>
      </c>
      <c r="D53" s="143"/>
      <c r="E53" s="177">
        <v>1429</v>
      </c>
      <c r="F53" s="200"/>
      <c r="G53" s="177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17" t="s">
        <v>84</v>
      </c>
      <c r="S53" s="105"/>
      <c r="T53" s="105"/>
      <c r="U53" s="105"/>
      <c r="V53" s="105"/>
      <c r="W53" s="105"/>
      <c r="X53" s="105"/>
    </row>
    <row r="54" spans="1:24" s="106" customFormat="1" ht="15">
      <c r="A54" s="126" t="s">
        <v>107</v>
      </c>
      <c r="B54" s="143" t="s">
        <v>289</v>
      </c>
      <c r="C54" s="143" t="s">
        <v>290</v>
      </c>
      <c r="D54" s="143"/>
      <c r="E54" s="143"/>
      <c r="F54" s="143"/>
      <c r="G54" s="143"/>
      <c r="H54" s="165"/>
      <c r="I54" s="156"/>
      <c r="J54" s="156"/>
      <c r="K54" s="156"/>
      <c r="L54" s="156"/>
      <c r="M54" s="156"/>
      <c r="N54" s="156"/>
      <c r="O54" s="156"/>
      <c r="P54" s="156"/>
      <c r="Q54" s="156"/>
      <c r="R54" s="117" t="s">
        <v>107</v>
      </c>
      <c r="S54" s="105"/>
      <c r="T54" s="105"/>
      <c r="U54" s="105"/>
      <c r="V54" s="105"/>
      <c r="W54" s="105"/>
      <c r="X54" s="105"/>
    </row>
    <row r="55" spans="1:24" s="106" customFormat="1" ht="15">
      <c r="A55" s="127"/>
      <c r="B55" s="144"/>
      <c r="C55" s="144"/>
      <c r="D55" s="144"/>
      <c r="E55" s="144"/>
      <c r="F55" s="144"/>
      <c r="G55" s="144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07"/>
      <c r="S55" s="105"/>
      <c r="T55" s="105"/>
      <c r="U55" s="105"/>
      <c r="V55" s="105"/>
      <c r="W55" s="105"/>
      <c r="X55" s="105"/>
    </row>
    <row r="56" spans="1:24" s="106" customFormat="1" ht="15">
      <c r="A56" s="125" t="s">
        <v>52</v>
      </c>
      <c r="B56" s="142"/>
      <c r="C56" s="142"/>
      <c r="D56" s="142"/>
      <c r="E56" s="142"/>
      <c r="F56" s="142"/>
      <c r="G56" s="142"/>
      <c r="H56" s="155" t="s">
        <v>93</v>
      </c>
      <c r="I56" s="155" t="s">
        <v>94</v>
      </c>
      <c r="J56" s="155" t="s">
        <v>114</v>
      </c>
      <c r="K56" s="155" t="s">
        <v>95</v>
      </c>
      <c r="L56" s="155" t="s">
        <v>116</v>
      </c>
      <c r="M56" s="155"/>
      <c r="N56" s="155" t="s">
        <v>92</v>
      </c>
      <c r="O56" s="155" t="s">
        <v>124</v>
      </c>
      <c r="P56" s="155"/>
      <c r="Q56" s="155"/>
      <c r="R56" s="104" t="s">
        <v>52</v>
      </c>
      <c r="S56" s="105"/>
      <c r="T56" s="105"/>
      <c r="U56" s="105"/>
      <c r="V56" s="105"/>
      <c r="W56" s="105"/>
      <c r="X56" s="105"/>
    </row>
    <row r="57" spans="1:24" s="106" customFormat="1" ht="15">
      <c r="A57" s="126" t="s">
        <v>265</v>
      </c>
      <c r="B57" s="143" t="s">
        <v>266</v>
      </c>
      <c r="C57" s="143" t="s">
        <v>267</v>
      </c>
      <c r="D57" s="143"/>
      <c r="E57" s="177">
        <v>1921</v>
      </c>
      <c r="F57" s="177" t="s">
        <v>143</v>
      </c>
      <c r="G57" s="177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17" t="s">
        <v>84</v>
      </c>
      <c r="S57" s="105"/>
      <c r="T57" s="105"/>
      <c r="U57" s="105"/>
      <c r="V57" s="105"/>
      <c r="W57" s="105"/>
      <c r="X57" s="105"/>
    </row>
    <row r="58" spans="1:24" s="106" customFormat="1" ht="15">
      <c r="A58" s="127"/>
      <c r="B58" s="144"/>
      <c r="C58" s="144"/>
      <c r="D58" s="144"/>
      <c r="E58" s="144"/>
      <c r="F58" s="144"/>
      <c r="G58" s="144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07"/>
      <c r="S58" s="105"/>
      <c r="T58" s="105"/>
      <c r="U58" s="105"/>
      <c r="V58" s="105"/>
      <c r="W58" s="105"/>
      <c r="X58" s="105"/>
    </row>
    <row r="59" spans="1:24" s="106" customFormat="1" ht="15">
      <c r="A59" s="125" t="s">
        <v>53</v>
      </c>
      <c r="B59" s="142"/>
      <c r="C59" s="142"/>
      <c r="D59" s="142"/>
      <c r="E59" s="142"/>
      <c r="F59" s="142"/>
      <c r="G59" s="142"/>
      <c r="H59" s="155" t="s">
        <v>93</v>
      </c>
      <c r="I59" s="155" t="s">
        <v>93</v>
      </c>
      <c r="J59" s="155" t="s">
        <v>93</v>
      </c>
      <c r="K59" s="155" t="s">
        <v>95</v>
      </c>
      <c r="L59" s="155" t="s">
        <v>92</v>
      </c>
      <c r="M59" s="155"/>
      <c r="N59" s="155" t="s">
        <v>94</v>
      </c>
      <c r="O59" s="155" t="s">
        <v>124</v>
      </c>
      <c r="P59" s="155"/>
      <c r="Q59" s="155"/>
      <c r="R59" s="104" t="s">
        <v>53</v>
      </c>
      <c r="S59" s="105"/>
      <c r="T59" s="105"/>
      <c r="U59" s="105"/>
      <c r="V59" s="105"/>
      <c r="W59" s="105"/>
      <c r="X59" s="105"/>
    </row>
    <row r="60" spans="1:24" s="106" customFormat="1" ht="15">
      <c r="A60" s="126" t="s">
        <v>122</v>
      </c>
      <c r="B60" s="143" t="s">
        <v>221</v>
      </c>
      <c r="C60" s="143" t="s">
        <v>165</v>
      </c>
      <c r="D60" s="143"/>
      <c r="E60" s="177">
        <v>1924</v>
      </c>
      <c r="F60" s="177" t="s">
        <v>143</v>
      </c>
      <c r="G60" s="177" t="s">
        <v>144</v>
      </c>
      <c r="H60" s="178" t="s">
        <v>143</v>
      </c>
      <c r="I60" s="178" t="s">
        <v>143</v>
      </c>
      <c r="J60" s="178"/>
      <c r="K60" s="178"/>
      <c r="L60" s="156"/>
      <c r="M60" s="156"/>
      <c r="N60" s="156"/>
      <c r="O60" s="156"/>
      <c r="P60" s="156"/>
      <c r="Q60" s="156"/>
      <c r="R60" s="117" t="s">
        <v>122</v>
      </c>
      <c r="S60" s="105"/>
      <c r="T60" s="105"/>
      <c r="U60" s="105"/>
      <c r="V60" s="105"/>
      <c r="W60" s="105"/>
      <c r="X60" s="105"/>
    </row>
    <row r="61" spans="1:24" s="106" customFormat="1" ht="15">
      <c r="A61" s="128" t="s">
        <v>155</v>
      </c>
      <c r="B61" s="145" t="s">
        <v>219</v>
      </c>
      <c r="C61" s="145"/>
      <c r="D61" s="145"/>
      <c r="E61" s="179">
        <v>1454</v>
      </c>
      <c r="F61" s="179" t="s">
        <v>143</v>
      </c>
      <c r="G61" s="179"/>
      <c r="H61" s="180"/>
      <c r="I61" s="178" t="s">
        <v>143</v>
      </c>
      <c r="J61" s="178"/>
      <c r="K61" s="178"/>
      <c r="L61" s="157"/>
      <c r="M61" s="156"/>
      <c r="N61" s="156"/>
      <c r="O61" s="157"/>
      <c r="P61" s="156"/>
      <c r="Q61" s="156"/>
      <c r="R61" s="128" t="s">
        <v>155</v>
      </c>
      <c r="S61" s="105"/>
      <c r="T61" s="108"/>
      <c r="U61" s="105"/>
      <c r="V61" s="105"/>
      <c r="W61" s="105"/>
      <c r="X61" s="105"/>
    </row>
    <row r="62" spans="1:24" s="106" customFormat="1" ht="15">
      <c r="A62" s="128" t="s">
        <v>174</v>
      </c>
      <c r="B62" s="145" t="s">
        <v>326</v>
      </c>
      <c r="C62" s="145"/>
      <c r="D62" s="145"/>
      <c r="E62" s="179">
        <v>1445</v>
      </c>
      <c r="F62" s="184"/>
      <c r="G62" s="179"/>
      <c r="H62" s="180"/>
      <c r="I62" s="178"/>
      <c r="J62" s="178"/>
      <c r="K62" s="178"/>
      <c r="L62" s="157"/>
      <c r="M62" s="156"/>
      <c r="N62" s="156"/>
      <c r="O62" s="157"/>
      <c r="P62" s="156"/>
      <c r="Q62" s="156"/>
      <c r="R62" s="128"/>
      <c r="S62" s="105"/>
      <c r="T62" s="108"/>
      <c r="U62" s="105"/>
      <c r="V62" s="105"/>
      <c r="W62" s="105"/>
      <c r="X62" s="105"/>
    </row>
    <row r="63" spans="1:24" s="106" customFormat="1" ht="15">
      <c r="A63" s="183" t="s">
        <v>226</v>
      </c>
      <c r="B63" s="145"/>
      <c r="C63" s="145"/>
      <c r="D63" s="145"/>
      <c r="E63" s="179" t="s">
        <v>143</v>
      </c>
      <c r="F63" s="184"/>
      <c r="G63" s="179"/>
      <c r="H63" s="180"/>
      <c r="I63" s="178"/>
      <c r="J63" s="178"/>
      <c r="K63" s="178"/>
      <c r="L63" s="157"/>
      <c r="M63" s="156"/>
      <c r="N63" s="156"/>
      <c r="O63" s="157"/>
      <c r="P63" s="156"/>
      <c r="Q63" s="156"/>
      <c r="R63" s="128" t="s">
        <v>155</v>
      </c>
      <c r="S63" s="105"/>
      <c r="T63" s="108"/>
      <c r="U63" s="105"/>
      <c r="V63" s="105"/>
      <c r="W63" s="105"/>
      <c r="X63" s="105"/>
    </row>
    <row r="64" spans="1:24" s="106" customFormat="1" ht="15">
      <c r="A64" s="212" t="s">
        <v>310</v>
      </c>
      <c r="B64" s="145"/>
      <c r="C64" s="145"/>
      <c r="D64" s="145"/>
      <c r="E64" s="179">
        <v>2738</v>
      </c>
      <c r="F64" s="184"/>
      <c r="G64" s="179"/>
      <c r="H64" s="180"/>
      <c r="I64" s="178"/>
      <c r="J64" s="178"/>
      <c r="K64" s="178"/>
      <c r="L64" s="157"/>
      <c r="M64" s="156"/>
      <c r="N64" s="156"/>
      <c r="O64" s="157"/>
      <c r="P64" s="156"/>
      <c r="Q64" s="156"/>
      <c r="R64" s="128" t="s">
        <v>155</v>
      </c>
      <c r="S64" s="105"/>
      <c r="T64" s="108"/>
      <c r="U64" s="105"/>
      <c r="V64" s="105"/>
      <c r="W64" s="105"/>
      <c r="X64" s="105"/>
    </row>
    <row r="65" spans="1:24" s="106" customFormat="1" ht="15">
      <c r="A65" s="126" t="s">
        <v>108</v>
      </c>
      <c r="B65" s="143" t="s">
        <v>222</v>
      </c>
      <c r="C65" s="143" t="s">
        <v>168</v>
      </c>
      <c r="D65" s="143"/>
      <c r="E65" s="177" t="s">
        <v>144</v>
      </c>
      <c r="F65" s="177"/>
      <c r="G65" s="177"/>
      <c r="H65" s="178"/>
      <c r="I65" s="178"/>
      <c r="J65" s="178"/>
      <c r="K65" s="178"/>
      <c r="L65" s="156"/>
      <c r="M65" s="156"/>
      <c r="N65" s="156"/>
      <c r="O65" s="156"/>
      <c r="P65" s="156"/>
      <c r="Q65" s="156"/>
      <c r="R65" s="117" t="s">
        <v>108</v>
      </c>
      <c r="S65" s="105"/>
      <c r="T65" s="105"/>
      <c r="U65" s="105"/>
      <c r="V65" s="105"/>
      <c r="W65" s="105"/>
      <c r="X65" s="105"/>
    </row>
    <row r="66" spans="1:24" s="106" customFormat="1" ht="15" hidden="1">
      <c r="A66" s="126" t="s">
        <v>154</v>
      </c>
      <c r="B66" s="143" t="s">
        <v>220</v>
      </c>
      <c r="C66" s="143" t="s">
        <v>169</v>
      </c>
      <c r="D66" s="143"/>
      <c r="E66" s="177" t="s">
        <v>144</v>
      </c>
      <c r="F66" s="177"/>
      <c r="G66" s="177" t="s">
        <v>144</v>
      </c>
      <c r="H66" s="178" t="s">
        <v>144</v>
      </c>
      <c r="I66" s="178"/>
      <c r="J66" s="178"/>
      <c r="K66" s="178"/>
      <c r="L66" s="156"/>
      <c r="M66" s="156"/>
      <c r="N66" s="156"/>
      <c r="O66" s="156"/>
      <c r="P66" s="156"/>
      <c r="Q66" s="156"/>
      <c r="R66" s="117" t="s">
        <v>141</v>
      </c>
      <c r="S66" s="187" t="s">
        <v>305</v>
      </c>
      <c r="T66" s="105"/>
      <c r="U66" s="105"/>
      <c r="V66" s="105"/>
      <c r="W66" s="105"/>
      <c r="X66" s="105"/>
    </row>
    <row r="67" spans="1:24" s="106" customFormat="1" ht="15">
      <c r="A67" s="127"/>
      <c r="B67" s="144"/>
      <c r="C67" s="144"/>
      <c r="D67" s="144"/>
      <c r="E67" s="144"/>
      <c r="F67" s="144"/>
      <c r="G67" s="144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07"/>
      <c r="S67" s="105"/>
      <c r="T67" s="105"/>
      <c r="U67" s="105"/>
      <c r="V67" s="105"/>
      <c r="W67" s="105"/>
      <c r="X67" s="105"/>
    </row>
    <row r="68" spans="1:24" s="106" customFormat="1" ht="15">
      <c r="A68" s="125" t="s">
        <v>54</v>
      </c>
      <c r="B68" s="142"/>
      <c r="C68" s="142"/>
      <c r="D68" s="142"/>
      <c r="E68" s="142"/>
      <c r="F68" s="142"/>
      <c r="G68" s="142"/>
      <c r="H68" s="155" t="s">
        <v>93</v>
      </c>
      <c r="I68" s="155" t="s">
        <v>96</v>
      </c>
      <c r="J68" s="155" t="s">
        <v>93</v>
      </c>
      <c r="K68" s="155" t="s">
        <v>95</v>
      </c>
      <c r="L68" s="155" t="s">
        <v>94</v>
      </c>
      <c r="M68" s="155"/>
      <c r="N68" s="155" t="s">
        <v>93</v>
      </c>
      <c r="O68" s="155" t="s">
        <v>124</v>
      </c>
      <c r="P68" s="155"/>
      <c r="Q68" s="155"/>
      <c r="R68" s="104" t="s">
        <v>54</v>
      </c>
      <c r="S68" s="105"/>
      <c r="T68" s="105"/>
      <c r="U68" s="105"/>
      <c r="V68" s="105"/>
      <c r="W68" s="105"/>
      <c r="X68" s="105"/>
    </row>
    <row r="69" spans="1:24" s="106" customFormat="1" ht="15">
      <c r="A69" s="105"/>
      <c r="B69" s="144"/>
      <c r="C69" s="144"/>
      <c r="D69" s="144"/>
      <c r="E69" s="144"/>
      <c r="F69" s="144"/>
      <c r="G69" s="144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05"/>
      <c r="S69" s="105"/>
      <c r="T69" s="105"/>
      <c r="U69" s="105"/>
      <c r="V69" s="105"/>
      <c r="W69" s="105"/>
      <c r="X69" s="105"/>
    </row>
    <row r="70" spans="1:24" s="106" customFormat="1" ht="16.5" customHeight="1">
      <c r="A70" s="50"/>
      <c r="B70" s="146"/>
      <c r="C70" s="146"/>
      <c r="D70" s="146"/>
      <c r="E70" s="146"/>
      <c r="F70" s="146"/>
      <c r="G70" s="146"/>
      <c r="H70" s="159"/>
      <c r="I70" s="155"/>
      <c r="J70" s="155"/>
      <c r="K70" s="155"/>
      <c r="L70" s="158"/>
      <c r="M70" s="155"/>
      <c r="N70" s="155"/>
      <c r="O70" s="159"/>
      <c r="P70" s="155"/>
      <c r="Q70" s="155"/>
      <c r="R70" s="50"/>
      <c r="S70" s="105"/>
      <c r="T70" s="105"/>
      <c r="U70" s="105"/>
      <c r="V70" s="105"/>
      <c r="W70" s="105"/>
      <c r="X70" s="105"/>
    </row>
    <row r="71" spans="1:34" s="114" customFormat="1" ht="15">
      <c r="A71" s="129"/>
      <c r="B71" s="112"/>
      <c r="C71" s="112"/>
      <c r="D71" s="112"/>
      <c r="E71" s="112"/>
      <c r="F71" s="112"/>
      <c r="G71" s="112"/>
      <c r="H71" s="152" t="str">
        <f aca="true" t="shared" si="2" ref="H71:Q71">H3</f>
        <v>Jells Park</v>
      </c>
      <c r="I71" s="152" t="str">
        <f t="shared" si="2"/>
        <v>Balnarring</v>
      </c>
      <c r="J71" s="160" t="str">
        <f t="shared" si="2"/>
        <v>Flemington</v>
      </c>
      <c r="K71" s="152" t="str">
        <f t="shared" si="2"/>
        <v>Ballarat</v>
      </c>
      <c r="L71" s="152" t="str">
        <f t="shared" si="2"/>
        <v>Brimbank</v>
      </c>
      <c r="M71" s="152" t="str">
        <f t="shared" si="2"/>
        <v>Bendigo</v>
      </c>
      <c r="N71" s="152" t="str">
        <f t="shared" si="2"/>
        <v>Bundoora</v>
      </c>
      <c r="O71" s="152" t="str">
        <f t="shared" si="2"/>
        <v>Sandown</v>
      </c>
      <c r="P71" s="152" t="str">
        <f t="shared" si="2"/>
        <v>Burnley</v>
      </c>
      <c r="Q71" s="152" t="str">
        <f t="shared" si="2"/>
        <v>Tan</v>
      </c>
      <c r="R71" s="112"/>
      <c r="S71" s="113"/>
      <c r="T71" s="113"/>
      <c r="U71" s="105"/>
      <c r="V71" s="105"/>
      <c r="W71" s="105"/>
      <c r="X71" s="105"/>
      <c r="Y71" s="106"/>
      <c r="Z71" s="106"/>
      <c r="AA71" s="106"/>
      <c r="AB71" s="106"/>
      <c r="AC71" s="106"/>
      <c r="AD71" s="106"/>
      <c r="AE71" s="106"/>
      <c r="AF71" s="106"/>
      <c r="AH71" s="106"/>
    </row>
    <row r="72" spans="1:34" s="111" customFormat="1" ht="15">
      <c r="A72" s="130"/>
      <c r="B72" s="144"/>
      <c r="C72" s="144"/>
      <c r="D72" s="144"/>
      <c r="E72" s="144"/>
      <c r="F72" s="144"/>
      <c r="G72" s="144"/>
      <c r="H72" s="161">
        <f aca="true" t="shared" si="3" ref="H72:Q72">H4</f>
        <v>41020</v>
      </c>
      <c r="I72" s="161">
        <f t="shared" si="3"/>
        <v>41034</v>
      </c>
      <c r="J72" s="161">
        <f t="shared" si="3"/>
        <v>41055</v>
      </c>
      <c r="K72" s="161">
        <f t="shared" si="3"/>
        <v>41069</v>
      </c>
      <c r="L72" s="161">
        <f t="shared" si="3"/>
        <v>41083</v>
      </c>
      <c r="M72" s="161">
        <f t="shared" si="3"/>
        <v>41097</v>
      </c>
      <c r="N72" s="161">
        <f t="shared" si="3"/>
        <v>41111</v>
      </c>
      <c r="O72" s="161">
        <f t="shared" si="3"/>
        <v>41132</v>
      </c>
      <c r="P72" s="161">
        <f t="shared" si="3"/>
        <v>41154</v>
      </c>
      <c r="Q72" s="161">
        <f t="shared" si="3"/>
        <v>41167</v>
      </c>
      <c r="R72" s="115"/>
      <c r="S72" s="110"/>
      <c r="T72" s="110"/>
      <c r="U72" s="105"/>
      <c r="V72" s="105"/>
      <c r="W72" s="105"/>
      <c r="X72" s="105"/>
      <c r="Y72" s="106"/>
      <c r="Z72" s="106"/>
      <c r="AA72" s="106"/>
      <c r="AB72" s="106"/>
      <c r="AC72" s="106"/>
      <c r="AD72" s="106"/>
      <c r="AE72" s="106"/>
      <c r="AF72" s="106"/>
      <c r="AH72" s="106"/>
    </row>
    <row r="73" spans="1:24" s="106" customFormat="1" ht="15">
      <c r="A73" s="125" t="s">
        <v>59</v>
      </c>
      <c r="B73" s="142"/>
      <c r="C73" s="142"/>
      <c r="D73" s="142"/>
      <c r="E73" s="142"/>
      <c r="F73" s="142"/>
      <c r="G73" s="142"/>
      <c r="H73" s="155" t="s">
        <v>97</v>
      </c>
      <c r="I73" s="155" t="s">
        <v>56</v>
      </c>
      <c r="J73" s="155" t="s">
        <v>35</v>
      </c>
      <c r="K73" s="155" t="s">
        <v>34</v>
      </c>
      <c r="L73" s="155" t="s">
        <v>55</v>
      </c>
      <c r="M73" s="155" t="s">
        <v>37</v>
      </c>
      <c r="N73" s="155" t="s">
        <v>39</v>
      </c>
      <c r="O73" s="155" t="s">
        <v>123</v>
      </c>
      <c r="P73" s="155" t="s">
        <v>40</v>
      </c>
      <c r="Q73" s="155" t="s">
        <v>41</v>
      </c>
      <c r="R73" s="104" t="s">
        <v>59</v>
      </c>
      <c r="S73" s="105"/>
      <c r="T73" s="105"/>
      <c r="U73" s="105"/>
      <c r="V73" s="105"/>
      <c r="W73" s="105"/>
      <c r="X73" s="105"/>
    </row>
    <row r="74" spans="1:32" s="116" customFormat="1" ht="15">
      <c r="A74" s="126" t="s">
        <v>109</v>
      </c>
      <c r="B74" s="143" t="s">
        <v>227</v>
      </c>
      <c r="C74" s="143" t="s">
        <v>253</v>
      </c>
      <c r="D74" s="143" t="s">
        <v>77</v>
      </c>
      <c r="E74" s="177">
        <v>1434</v>
      </c>
      <c r="F74" s="167"/>
      <c r="G74" s="177" t="s">
        <v>144</v>
      </c>
      <c r="H74" s="178" t="s">
        <v>144</v>
      </c>
      <c r="I74" s="178"/>
      <c r="J74" s="178"/>
      <c r="K74" s="178"/>
      <c r="L74" s="156"/>
      <c r="M74" s="156"/>
      <c r="N74" s="156"/>
      <c r="O74" s="156"/>
      <c r="P74" s="156"/>
      <c r="Q74" s="156"/>
      <c r="R74" s="117" t="s">
        <v>109</v>
      </c>
      <c r="S74" s="105"/>
      <c r="T74" s="105"/>
      <c r="U74" s="105"/>
      <c r="V74" s="105"/>
      <c r="W74" s="105"/>
      <c r="X74" s="105"/>
      <c r="Y74" s="106"/>
      <c r="Z74" s="106"/>
      <c r="AA74" s="106"/>
      <c r="AB74" s="106"/>
      <c r="AC74" s="106"/>
      <c r="AD74" s="106"/>
      <c r="AE74" s="106"/>
      <c r="AF74" s="106"/>
    </row>
    <row r="75" spans="1:32" s="116" customFormat="1" ht="15">
      <c r="A75" s="126" t="s">
        <v>135</v>
      </c>
      <c r="B75" s="143" t="s">
        <v>230</v>
      </c>
      <c r="C75" s="143"/>
      <c r="D75" s="143" t="s">
        <v>172</v>
      </c>
      <c r="E75" s="167"/>
      <c r="F75" s="167"/>
      <c r="G75" s="177" t="s">
        <v>144</v>
      </c>
      <c r="H75" s="178" t="s">
        <v>144</v>
      </c>
      <c r="I75" s="178"/>
      <c r="J75" s="178"/>
      <c r="K75" s="178"/>
      <c r="L75" s="156"/>
      <c r="M75" s="156"/>
      <c r="N75" s="156"/>
      <c r="O75" s="156"/>
      <c r="P75" s="156"/>
      <c r="Q75" s="156"/>
      <c r="R75" s="117" t="s">
        <v>135</v>
      </c>
      <c r="S75" s="105"/>
      <c r="T75" s="105"/>
      <c r="U75" s="105"/>
      <c r="V75" s="105"/>
      <c r="W75" s="105"/>
      <c r="X75" s="105"/>
      <c r="Y75" s="106"/>
      <c r="Z75" s="106"/>
      <c r="AA75" s="106"/>
      <c r="AB75" s="106"/>
      <c r="AC75" s="106"/>
      <c r="AD75" s="106"/>
      <c r="AE75" s="106"/>
      <c r="AF75" s="106"/>
    </row>
    <row r="76" spans="1:24" s="106" customFormat="1" ht="15">
      <c r="A76" s="128" t="s">
        <v>302</v>
      </c>
      <c r="B76" s="145" t="s">
        <v>280</v>
      </c>
      <c r="C76" s="145" t="s">
        <v>281</v>
      </c>
      <c r="D76" s="145"/>
      <c r="E76" s="145">
        <v>1920</v>
      </c>
      <c r="F76" s="167"/>
      <c r="G76" s="145" t="s">
        <v>144</v>
      </c>
      <c r="H76" s="157" t="s">
        <v>143</v>
      </c>
      <c r="I76" s="156"/>
      <c r="J76" s="156"/>
      <c r="K76" s="156"/>
      <c r="L76" s="157"/>
      <c r="M76" s="156"/>
      <c r="N76" s="156"/>
      <c r="O76" s="157"/>
      <c r="P76" s="156"/>
      <c r="Q76" s="156"/>
      <c r="R76" s="109"/>
      <c r="S76" s="108"/>
      <c r="T76" s="108"/>
      <c r="U76" s="105"/>
      <c r="V76" s="105"/>
      <c r="W76" s="105"/>
      <c r="X76" s="105"/>
    </row>
    <row r="77" spans="1:24" s="106" customFormat="1" ht="15">
      <c r="A77" s="126" t="s">
        <v>60</v>
      </c>
      <c r="B77" s="143" t="s">
        <v>270</v>
      </c>
      <c r="C77" s="143" t="s">
        <v>271</v>
      </c>
      <c r="D77" s="143"/>
      <c r="E77" s="177">
        <v>2020</v>
      </c>
      <c r="F77" s="177" t="s">
        <v>143</v>
      </c>
      <c r="G77" s="177" t="s">
        <v>143</v>
      </c>
      <c r="H77" s="178" t="s">
        <v>143</v>
      </c>
      <c r="I77" s="178" t="s">
        <v>143</v>
      </c>
      <c r="J77" s="178"/>
      <c r="K77" s="178"/>
      <c r="L77" s="156"/>
      <c r="M77" s="156"/>
      <c r="N77" s="156"/>
      <c r="O77" s="156"/>
      <c r="P77" s="156"/>
      <c r="Q77" s="156"/>
      <c r="R77" s="117" t="s">
        <v>60</v>
      </c>
      <c r="S77" s="105"/>
      <c r="T77" s="105"/>
      <c r="U77" s="105"/>
      <c r="V77" s="105"/>
      <c r="W77" s="105"/>
      <c r="X77" s="105"/>
    </row>
    <row r="78" spans="1:32" s="116" customFormat="1" ht="15">
      <c r="A78" s="126" t="s">
        <v>126</v>
      </c>
      <c r="B78" s="143" t="s">
        <v>228</v>
      </c>
      <c r="C78" s="143" t="s">
        <v>261</v>
      </c>
      <c r="D78" s="143" t="s">
        <v>172</v>
      </c>
      <c r="E78" s="177">
        <v>1446</v>
      </c>
      <c r="F78" s="177" t="s">
        <v>143</v>
      </c>
      <c r="G78" s="177"/>
      <c r="H78" s="178"/>
      <c r="I78" s="178" t="s">
        <v>143</v>
      </c>
      <c r="J78" s="178"/>
      <c r="K78" s="178"/>
      <c r="L78" s="156"/>
      <c r="M78" s="156"/>
      <c r="N78" s="156"/>
      <c r="O78" s="156"/>
      <c r="P78" s="156"/>
      <c r="Q78" s="156"/>
      <c r="R78" s="117" t="s">
        <v>126</v>
      </c>
      <c r="S78" s="105"/>
      <c r="T78" s="105"/>
      <c r="U78" s="105"/>
      <c r="V78" s="105"/>
      <c r="W78" s="105"/>
      <c r="X78" s="105"/>
      <c r="Y78" s="106"/>
      <c r="Z78" s="106"/>
      <c r="AA78" s="106"/>
      <c r="AB78" s="106"/>
      <c r="AC78" s="106"/>
      <c r="AD78" s="106"/>
      <c r="AE78" s="106"/>
      <c r="AF78" s="106"/>
    </row>
    <row r="79" spans="1:32" s="116" customFormat="1" ht="15">
      <c r="A79" s="126" t="s">
        <v>232</v>
      </c>
      <c r="B79" s="143" t="s">
        <v>233</v>
      </c>
      <c r="C79" s="143" t="s">
        <v>295</v>
      </c>
      <c r="D79" s="143" t="s">
        <v>77</v>
      </c>
      <c r="E79" s="167"/>
      <c r="F79" s="167"/>
      <c r="G79" s="177" t="s">
        <v>144</v>
      </c>
      <c r="H79" s="178" t="s">
        <v>144</v>
      </c>
      <c r="I79" s="178"/>
      <c r="J79" s="178"/>
      <c r="K79" s="178"/>
      <c r="L79" s="156"/>
      <c r="M79" s="156"/>
      <c r="N79" s="156"/>
      <c r="O79" s="156"/>
      <c r="P79" s="156"/>
      <c r="Q79" s="156"/>
      <c r="R79" s="117" t="s">
        <v>57</v>
      </c>
      <c r="S79" s="105"/>
      <c r="T79" s="105"/>
      <c r="U79" s="105"/>
      <c r="V79" s="105"/>
      <c r="W79" s="105"/>
      <c r="X79" s="105"/>
      <c r="Y79" s="106"/>
      <c r="Z79" s="106"/>
      <c r="AA79" s="106"/>
      <c r="AB79" s="106"/>
      <c r="AC79" s="106"/>
      <c r="AD79" s="106"/>
      <c r="AE79" s="106"/>
      <c r="AF79" s="106"/>
    </row>
    <row r="80" spans="1:33" s="106" customFormat="1" ht="15">
      <c r="A80" s="126" t="s">
        <v>58</v>
      </c>
      <c r="B80" s="143" t="s">
        <v>234</v>
      </c>
      <c r="C80" s="143" t="s">
        <v>241</v>
      </c>
      <c r="D80" s="143" t="s">
        <v>172</v>
      </c>
      <c r="E80" s="177">
        <v>1436</v>
      </c>
      <c r="F80" s="177" t="s">
        <v>143</v>
      </c>
      <c r="G80" s="177" t="s">
        <v>143</v>
      </c>
      <c r="H80" s="178" t="s">
        <v>143</v>
      </c>
      <c r="I80" s="178" t="s">
        <v>143</v>
      </c>
      <c r="J80" s="178"/>
      <c r="K80" s="178"/>
      <c r="L80" s="156"/>
      <c r="M80" s="156"/>
      <c r="N80" s="156"/>
      <c r="O80" s="156"/>
      <c r="P80" s="156"/>
      <c r="Q80" s="156"/>
      <c r="R80" s="117" t="s">
        <v>58</v>
      </c>
      <c r="S80" s="105"/>
      <c r="T80" s="105"/>
      <c r="U80" s="105"/>
      <c r="V80" s="105"/>
      <c r="W80" s="105"/>
      <c r="X80" s="105"/>
      <c r="AG80" s="116"/>
    </row>
    <row r="81" spans="1:33" s="106" customFormat="1" ht="15">
      <c r="A81" s="213" t="s">
        <v>337</v>
      </c>
      <c r="B81" s="143"/>
      <c r="C81" s="143"/>
      <c r="D81" s="143"/>
      <c r="E81" s="177">
        <v>2739</v>
      </c>
      <c r="F81" s="177"/>
      <c r="G81" s="177"/>
      <c r="H81" s="178"/>
      <c r="I81" s="178"/>
      <c r="J81" s="178"/>
      <c r="K81" s="178"/>
      <c r="L81" s="156"/>
      <c r="M81" s="156"/>
      <c r="N81" s="156"/>
      <c r="O81" s="156"/>
      <c r="P81" s="156"/>
      <c r="Q81" s="156"/>
      <c r="R81" s="117"/>
      <c r="S81" s="105"/>
      <c r="T81" s="105"/>
      <c r="U81" s="105"/>
      <c r="V81" s="105"/>
      <c r="W81" s="105"/>
      <c r="X81" s="105"/>
      <c r="AG81" s="116"/>
    </row>
    <row r="82" spans="1:33" s="106" customFormat="1" ht="15">
      <c r="A82" s="126" t="s">
        <v>111</v>
      </c>
      <c r="B82" s="143" t="s">
        <v>235</v>
      </c>
      <c r="C82" s="143" t="s">
        <v>263</v>
      </c>
      <c r="D82" s="143" t="s">
        <v>173</v>
      </c>
      <c r="E82" s="177">
        <v>1433</v>
      </c>
      <c r="F82" s="177" t="s">
        <v>143</v>
      </c>
      <c r="G82" s="177" t="s">
        <v>143</v>
      </c>
      <c r="H82" s="178" t="s">
        <v>306</v>
      </c>
      <c r="I82" s="178" t="s">
        <v>143</v>
      </c>
      <c r="J82" s="178"/>
      <c r="K82" s="178"/>
      <c r="L82" s="156"/>
      <c r="M82" s="156"/>
      <c r="N82" s="156"/>
      <c r="O82" s="156"/>
      <c r="P82" s="156"/>
      <c r="Q82" s="156"/>
      <c r="R82" s="117" t="s">
        <v>111</v>
      </c>
      <c r="S82" s="105"/>
      <c r="T82" s="105"/>
      <c r="U82" s="105"/>
      <c r="V82" s="105"/>
      <c r="W82" s="105"/>
      <c r="X82" s="105"/>
      <c r="AG82" s="116"/>
    </row>
    <row r="83" spans="1:24" s="106" customFormat="1" ht="15">
      <c r="A83" s="126" t="s">
        <v>61</v>
      </c>
      <c r="B83" s="143" t="s">
        <v>327</v>
      </c>
      <c r="C83" s="143" t="s">
        <v>264</v>
      </c>
      <c r="D83" s="143"/>
      <c r="E83" s="177">
        <v>2014</v>
      </c>
      <c r="F83" s="177" t="s">
        <v>143</v>
      </c>
      <c r="G83" s="177"/>
      <c r="H83" s="178"/>
      <c r="I83" s="178" t="s">
        <v>143</v>
      </c>
      <c r="J83" s="178"/>
      <c r="K83" s="178"/>
      <c r="L83" s="156"/>
      <c r="M83" s="156"/>
      <c r="N83" s="156"/>
      <c r="O83" s="156"/>
      <c r="P83" s="156"/>
      <c r="Q83" s="156"/>
      <c r="R83" s="117" t="s">
        <v>61</v>
      </c>
      <c r="S83" s="105"/>
      <c r="T83" s="105"/>
      <c r="U83" s="105"/>
      <c r="V83" s="105"/>
      <c r="W83" s="105"/>
      <c r="X83" s="105"/>
    </row>
    <row r="84" spans="1:32" s="116" customFormat="1" ht="15">
      <c r="A84" s="126" t="s">
        <v>117</v>
      </c>
      <c r="B84" s="143" t="s">
        <v>231</v>
      </c>
      <c r="C84" s="143"/>
      <c r="D84" s="143"/>
      <c r="E84" s="177" t="s">
        <v>144</v>
      </c>
      <c r="F84" s="177"/>
      <c r="G84" s="177" t="s">
        <v>144</v>
      </c>
      <c r="H84" s="178" t="s">
        <v>144</v>
      </c>
      <c r="I84" s="178"/>
      <c r="J84" s="178"/>
      <c r="K84" s="178"/>
      <c r="L84" s="156"/>
      <c r="M84" s="156"/>
      <c r="N84" s="156"/>
      <c r="O84" s="156"/>
      <c r="P84" s="156"/>
      <c r="Q84" s="156"/>
      <c r="R84" s="117" t="s">
        <v>117</v>
      </c>
      <c r="S84" s="105"/>
      <c r="T84" s="105"/>
      <c r="U84" s="105"/>
      <c r="V84" s="105"/>
      <c r="W84" s="105"/>
      <c r="X84" s="105"/>
      <c r="Y84" s="106"/>
      <c r="Z84" s="106"/>
      <c r="AA84" s="106"/>
      <c r="AB84" s="106"/>
      <c r="AC84" s="106"/>
      <c r="AD84" s="106"/>
      <c r="AE84" s="106"/>
      <c r="AF84" s="106"/>
    </row>
    <row r="85" spans="1:32" s="116" customFormat="1" ht="15">
      <c r="A85" s="126" t="s">
        <v>303</v>
      </c>
      <c r="B85" s="143" t="s">
        <v>229</v>
      </c>
      <c r="C85" s="143" t="s">
        <v>259</v>
      </c>
      <c r="D85" s="143"/>
      <c r="E85" s="177" t="s">
        <v>144</v>
      </c>
      <c r="F85" s="177"/>
      <c r="G85" s="177" t="s">
        <v>144</v>
      </c>
      <c r="H85" s="178" t="s">
        <v>144</v>
      </c>
      <c r="I85" s="178"/>
      <c r="J85" s="178"/>
      <c r="K85" s="178"/>
      <c r="L85" s="156"/>
      <c r="M85" s="156"/>
      <c r="N85" s="156"/>
      <c r="O85" s="156"/>
      <c r="P85" s="156"/>
      <c r="Q85" s="156"/>
      <c r="R85" s="117" t="s">
        <v>110</v>
      </c>
      <c r="S85" s="105"/>
      <c r="T85" s="105"/>
      <c r="U85" s="105"/>
      <c r="V85" s="105"/>
      <c r="W85" s="105"/>
      <c r="X85" s="105"/>
      <c r="Y85" s="106"/>
      <c r="Z85" s="106"/>
      <c r="AA85" s="106"/>
      <c r="AB85" s="106"/>
      <c r="AC85" s="106"/>
      <c r="AD85" s="106"/>
      <c r="AE85" s="106"/>
      <c r="AF85" s="106"/>
    </row>
    <row r="86" spans="1:32" s="116" customFormat="1" ht="15" hidden="1">
      <c r="A86" s="126" t="s">
        <v>142</v>
      </c>
      <c r="B86" s="143" t="s">
        <v>301</v>
      </c>
      <c r="C86" s="143" t="s">
        <v>300</v>
      </c>
      <c r="D86" s="143"/>
      <c r="E86" s="167"/>
      <c r="F86" s="177"/>
      <c r="G86" s="177"/>
      <c r="H86" s="178"/>
      <c r="I86" s="178"/>
      <c r="J86" s="178"/>
      <c r="K86" s="178"/>
      <c r="L86" s="156"/>
      <c r="M86" s="156"/>
      <c r="N86" s="156"/>
      <c r="O86" s="156"/>
      <c r="P86" s="156"/>
      <c r="Q86" s="156"/>
      <c r="R86" s="117" t="s">
        <v>142</v>
      </c>
      <c r="S86" s="105"/>
      <c r="T86" s="105"/>
      <c r="U86" s="105"/>
      <c r="V86" s="105"/>
      <c r="W86" s="105"/>
      <c r="X86" s="105"/>
      <c r="Y86" s="106"/>
      <c r="Z86" s="106"/>
      <c r="AA86" s="106"/>
      <c r="AB86" s="106"/>
      <c r="AC86" s="106"/>
      <c r="AD86" s="106"/>
      <c r="AE86" s="106"/>
      <c r="AF86" s="106"/>
    </row>
    <row r="87" spans="1:32" s="116" customFormat="1" ht="15" hidden="1">
      <c r="A87" s="126" t="s">
        <v>136</v>
      </c>
      <c r="B87" s="143" t="s">
        <v>236</v>
      </c>
      <c r="C87" s="143"/>
      <c r="D87" s="143"/>
      <c r="E87" s="167"/>
      <c r="F87" s="177"/>
      <c r="G87" s="177"/>
      <c r="H87" s="178"/>
      <c r="I87" s="178"/>
      <c r="J87" s="178"/>
      <c r="K87" s="178"/>
      <c r="L87" s="156"/>
      <c r="M87" s="156"/>
      <c r="N87" s="156"/>
      <c r="O87" s="156"/>
      <c r="P87" s="156"/>
      <c r="Q87" s="156"/>
      <c r="R87" s="117" t="s">
        <v>136</v>
      </c>
      <c r="S87" s="105"/>
      <c r="T87" s="105"/>
      <c r="U87" s="105"/>
      <c r="V87" s="105"/>
      <c r="W87" s="105"/>
      <c r="X87" s="105"/>
      <c r="Y87" s="106"/>
      <c r="Z87" s="106"/>
      <c r="AA87" s="106"/>
      <c r="AB87" s="106"/>
      <c r="AC87" s="106"/>
      <c r="AD87" s="106"/>
      <c r="AE87" s="106"/>
      <c r="AF87" s="106"/>
    </row>
    <row r="88" spans="1:32" s="116" customFormat="1" ht="15" hidden="1">
      <c r="A88" s="126" t="s">
        <v>112</v>
      </c>
      <c r="B88" s="143" t="s">
        <v>257</v>
      </c>
      <c r="C88" s="143" t="s">
        <v>244</v>
      </c>
      <c r="D88" s="143"/>
      <c r="E88" s="167"/>
      <c r="F88" s="177"/>
      <c r="G88" s="177"/>
      <c r="H88" s="165"/>
      <c r="I88" s="178"/>
      <c r="J88" s="178"/>
      <c r="K88" s="178"/>
      <c r="L88" s="156"/>
      <c r="M88" s="156"/>
      <c r="N88" s="156"/>
      <c r="O88" s="156"/>
      <c r="P88" s="156"/>
      <c r="Q88" s="156"/>
      <c r="R88" s="117" t="s">
        <v>112</v>
      </c>
      <c r="S88" s="105"/>
      <c r="T88" s="105"/>
      <c r="U88" s="105"/>
      <c r="V88" s="105"/>
      <c r="W88" s="105"/>
      <c r="X88" s="105"/>
      <c r="Y88" s="106"/>
      <c r="Z88" s="106"/>
      <c r="AA88" s="106"/>
      <c r="AB88" s="106"/>
      <c r="AC88" s="106"/>
      <c r="AD88" s="106"/>
      <c r="AE88" s="106"/>
      <c r="AF88" s="106"/>
    </row>
    <row r="89" spans="1:24" s="106" customFormat="1" ht="15">
      <c r="A89" s="128" t="s">
        <v>223</v>
      </c>
      <c r="B89" s="145" t="s">
        <v>256</v>
      </c>
      <c r="C89" s="145" t="s">
        <v>255</v>
      </c>
      <c r="D89" s="145"/>
      <c r="E89" s="184"/>
      <c r="F89" s="145"/>
      <c r="G89" s="145" t="s">
        <v>144</v>
      </c>
      <c r="H89" s="157" t="s">
        <v>144</v>
      </c>
      <c r="I89" s="156"/>
      <c r="J89" s="156"/>
      <c r="K89" s="156"/>
      <c r="L89" s="157"/>
      <c r="M89" s="156"/>
      <c r="N89" s="156"/>
      <c r="O89" s="157"/>
      <c r="P89" s="156"/>
      <c r="Q89" s="156"/>
      <c r="R89" s="109"/>
      <c r="S89" s="108"/>
      <c r="T89" s="108"/>
      <c r="U89" s="105"/>
      <c r="V89" s="105"/>
      <c r="W89" s="105"/>
      <c r="X89" s="105"/>
    </row>
    <row r="90" spans="1:24" s="106" customFormat="1" ht="15">
      <c r="A90" s="127"/>
      <c r="B90" s="144"/>
      <c r="C90" s="144"/>
      <c r="D90" s="144"/>
      <c r="E90" s="144"/>
      <c r="F90" s="144"/>
      <c r="G90" s="144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07"/>
      <c r="S90" s="105"/>
      <c r="T90" s="105"/>
      <c r="U90" s="105"/>
      <c r="V90" s="105"/>
      <c r="W90" s="105"/>
      <c r="X90" s="105"/>
    </row>
    <row r="91" spans="1:24" s="106" customFormat="1" ht="15">
      <c r="A91" s="125" t="s">
        <v>74</v>
      </c>
      <c r="B91" s="142"/>
      <c r="C91" s="142"/>
      <c r="D91" s="142"/>
      <c r="E91" s="142"/>
      <c r="F91" s="142"/>
      <c r="G91" s="142"/>
      <c r="H91" s="155"/>
      <c r="I91" s="155" t="s">
        <v>93</v>
      </c>
      <c r="J91" s="155" t="s">
        <v>93</v>
      </c>
      <c r="K91" s="155" t="s">
        <v>95</v>
      </c>
      <c r="L91" s="155" t="s">
        <v>94</v>
      </c>
      <c r="M91" s="155"/>
      <c r="N91" s="155" t="s">
        <v>92</v>
      </c>
      <c r="O91" s="155"/>
      <c r="P91" s="155"/>
      <c r="Q91" s="155"/>
      <c r="R91" s="104" t="s">
        <v>74</v>
      </c>
      <c r="S91" s="105"/>
      <c r="T91" s="105"/>
      <c r="U91" s="105"/>
      <c r="V91" s="105"/>
      <c r="W91" s="105"/>
      <c r="X91" s="105"/>
    </row>
    <row r="92" spans="1:24" s="106" customFormat="1" ht="15">
      <c r="A92" s="126" t="s">
        <v>79</v>
      </c>
      <c r="B92" s="143" t="s">
        <v>237</v>
      </c>
      <c r="C92" s="143" t="s">
        <v>170</v>
      </c>
      <c r="D92" s="143"/>
      <c r="E92" s="177">
        <v>2990</v>
      </c>
      <c r="F92" s="177" t="s">
        <v>143</v>
      </c>
      <c r="G92" s="177"/>
      <c r="H92" s="178"/>
      <c r="I92" s="178" t="s">
        <v>143</v>
      </c>
      <c r="J92" s="178"/>
      <c r="K92" s="178"/>
      <c r="L92" s="156"/>
      <c r="M92" s="156"/>
      <c r="N92" s="156"/>
      <c r="O92" s="156"/>
      <c r="P92" s="156"/>
      <c r="Q92" s="156"/>
      <c r="R92" s="117" t="s">
        <v>79</v>
      </c>
      <c r="S92" s="105"/>
      <c r="T92" s="105"/>
      <c r="U92" s="105"/>
      <c r="V92" s="105"/>
      <c r="W92" s="105"/>
      <c r="X92" s="105"/>
    </row>
    <row r="93" spans="1:24" s="106" customFormat="1" ht="15">
      <c r="A93" s="126" t="s">
        <v>118</v>
      </c>
      <c r="B93" s="143" t="s">
        <v>238</v>
      </c>
      <c r="C93" s="143" t="s">
        <v>166</v>
      </c>
      <c r="D93" s="143"/>
      <c r="E93" s="177">
        <v>1917</v>
      </c>
      <c r="F93" s="177" t="s">
        <v>143</v>
      </c>
      <c r="G93" s="177" t="s">
        <v>144</v>
      </c>
      <c r="H93" s="178" t="s">
        <v>143</v>
      </c>
      <c r="I93" s="178" t="s">
        <v>143</v>
      </c>
      <c r="J93" s="178"/>
      <c r="K93" s="178"/>
      <c r="L93" s="156"/>
      <c r="M93" s="156"/>
      <c r="N93" s="156"/>
      <c r="O93" s="156"/>
      <c r="P93" s="156"/>
      <c r="Q93" s="156"/>
      <c r="R93" s="117" t="s">
        <v>118</v>
      </c>
      <c r="S93" s="105"/>
      <c r="T93" s="105"/>
      <c r="U93" s="105"/>
      <c r="V93" s="105"/>
      <c r="W93" s="105"/>
      <c r="X93" s="105"/>
    </row>
    <row r="94" spans="1:24" s="106" customFormat="1" ht="15">
      <c r="A94" s="126" t="s">
        <v>64</v>
      </c>
      <c r="B94" s="143" t="s">
        <v>269</v>
      </c>
      <c r="C94" s="143" t="s">
        <v>268</v>
      </c>
      <c r="D94" s="143"/>
      <c r="E94" s="177">
        <v>2989</v>
      </c>
      <c r="F94" s="143" t="s">
        <v>143</v>
      </c>
      <c r="G94" s="143"/>
      <c r="H94" s="156"/>
      <c r="I94" s="156" t="s">
        <v>143</v>
      </c>
      <c r="J94" s="156"/>
      <c r="K94" s="156"/>
      <c r="L94" s="156"/>
      <c r="M94" s="156"/>
      <c r="N94" s="156"/>
      <c r="O94" s="156"/>
      <c r="P94" s="156"/>
      <c r="Q94" s="156"/>
      <c r="R94" s="117" t="s">
        <v>64</v>
      </c>
      <c r="S94" s="105"/>
      <c r="T94" s="105"/>
      <c r="U94" s="105"/>
      <c r="V94" s="105"/>
      <c r="W94" s="105"/>
      <c r="X94" s="105"/>
    </row>
    <row r="95" spans="1:24" s="106" customFormat="1" ht="15">
      <c r="A95" s="126" t="s">
        <v>91</v>
      </c>
      <c r="B95" s="143" t="s">
        <v>283</v>
      </c>
      <c r="C95" s="143" t="s">
        <v>171</v>
      </c>
      <c r="D95" s="143"/>
      <c r="E95" s="167"/>
      <c r="F95" s="177"/>
      <c r="G95" s="177"/>
      <c r="H95" s="165"/>
      <c r="I95" s="178"/>
      <c r="J95" s="178"/>
      <c r="K95" s="178"/>
      <c r="L95" s="156"/>
      <c r="M95" s="156"/>
      <c r="N95" s="156"/>
      <c r="O95" s="156"/>
      <c r="P95" s="156"/>
      <c r="Q95" s="156"/>
      <c r="R95" s="117" t="s">
        <v>91</v>
      </c>
      <c r="S95" s="105"/>
      <c r="T95" s="105"/>
      <c r="U95" s="105"/>
      <c r="V95" s="105"/>
      <c r="W95" s="105"/>
      <c r="X95" s="105"/>
    </row>
    <row r="96" spans="1:24" s="106" customFormat="1" ht="15">
      <c r="A96" s="127"/>
      <c r="B96" s="144"/>
      <c r="C96" s="144"/>
      <c r="D96" s="144"/>
      <c r="E96" s="144"/>
      <c r="F96" s="144"/>
      <c r="G96" s="144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07"/>
      <c r="S96" s="105"/>
      <c r="T96" s="105"/>
      <c r="U96" s="105"/>
      <c r="V96" s="105"/>
      <c r="W96" s="105"/>
      <c r="X96" s="105"/>
    </row>
    <row r="97" spans="1:24" s="106" customFormat="1" ht="15">
      <c r="A97" s="125" t="s">
        <v>62</v>
      </c>
      <c r="B97" s="142"/>
      <c r="C97" s="142"/>
      <c r="D97" s="142"/>
      <c r="E97" s="142"/>
      <c r="F97" s="142"/>
      <c r="G97" s="142"/>
      <c r="H97" s="155" t="s">
        <v>93</v>
      </c>
      <c r="I97" s="155" t="s">
        <v>93</v>
      </c>
      <c r="J97" s="155" t="s">
        <v>93</v>
      </c>
      <c r="K97" s="155" t="s">
        <v>95</v>
      </c>
      <c r="L97" s="155" t="s">
        <v>92</v>
      </c>
      <c r="M97" s="155"/>
      <c r="N97" s="155" t="s">
        <v>94</v>
      </c>
      <c r="O97" s="155" t="s">
        <v>124</v>
      </c>
      <c r="P97" s="155"/>
      <c r="Q97" s="155"/>
      <c r="R97" s="104" t="s">
        <v>62</v>
      </c>
      <c r="S97" s="105"/>
      <c r="T97" s="105"/>
      <c r="U97" s="105"/>
      <c r="V97" s="105"/>
      <c r="W97" s="105"/>
      <c r="X97" s="105"/>
    </row>
    <row r="98" spans="1:24" s="106" customFormat="1" ht="15">
      <c r="A98" s="127" t="s">
        <v>134</v>
      </c>
      <c r="B98" s="144" t="s">
        <v>239</v>
      </c>
      <c r="C98" s="144" t="s">
        <v>164</v>
      </c>
      <c r="D98" s="144"/>
      <c r="E98" s="144">
        <v>1444</v>
      </c>
      <c r="F98" s="144"/>
      <c r="G98" s="144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07" t="s">
        <v>134</v>
      </c>
      <c r="S98" s="105"/>
      <c r="T98" s="105"/>
      <c r="U98" s="105"/>
      <c r="V98" s="105"/>
      <c r="W98" s="105"/>
      <c r="X98" s="105"/>
    </row>
    <row r="99" spans="1:24" s="106" customFormat="1" ht="15">
      <c r="A99" s="126" t="s">
        <v>76</v>
      </c>
      <c r="B99" s="143"/>
      <c r="C99" s="143" t="s">
        <v>240</v>
      </c>
      <c r="D99" s="143"/>
      <c r="E99" s="143" t="s">
        <v>144</v>
      </c>
      <c r="F99" s="143"/>
      <c r="G99" s="143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17" t="s">
        <v>76</v>
      </c>
      <c r="S99" s="105"/>
      <c r="T99" s="105"/>
      <c r="U99" s="110"/>
      <c r="V99" s="110"/>
      <c r="W99" s="110"/>
      <c r="X99" s="110"/>
    </row>
    <row r="100" spans="1:24" s="106" customFormat="1" ht="15">
      <c r="A100" s="127"/>
      <c r="B100" s="144"/>
      <c r="C100" s="144"/>
      <c r="D100" s="144"/>
      <c r="E100" s="144"/>
      <c r="F100" s="144"/>
      <c r="G100" s="144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07"/>
      <c r="S100" s="105"/>
      <c r="T100" s="105"/>
      <c r="U100" s="105"/>
      <c r="V100" s="105"/>
      <c r="W100" s="105"/>
      <c r="X100" s="105"/>
    </row>
    <row r="101" spans="1:24" s="106" customFormat="1" ht="15">
      <c r="A101" s="125" t="s">
        <v>63</v>
      </c>
      <c r="B101" s="142"/>
      <c r="C101" s="142"/>
      <c r="D101" s="142"/>
      <c r="E101" s="142"/>
      <c r="F101" s="142"/>
      <c r="G101" s="142"/>
      <c r="H101" s="155"/>
      <c r="I101" s="155" t="s">
        <v>93</v>
      </c>
      <c r="J101" s="155" t="s">
        <v>93</v>
      </c>
      <c r="K101" s="155" t="s">
        <v>95</v>
      </c>
      <c r="L101" s="155" t="s">
        <v>92</v>
      </c>
      <c r="M101" s="155"/>
      <c r="N101" s="155" t="s">
        <v>94</v>
      </c>
      <c r="O101" s="155"/>
      <c r="P101" s="155"/>
      <c r="Q101" s="155"/>
      <c r="R101" s="104" t="s">
        <v>63</v>
      </c>
      <c r="S101" s="105"/>
      <c r="T101" s="105"/>
      <c r="U101" s="105"/>
      <c r="V101" s="105"/>
      <c r="W101" s="105"/>
      <c r="X101" s="105"/>
    </row>
    <row r="102" spans="1:24" s="106" customFormat="1" ht="15">
      <c r="A102" s="127"/>
      <c r="B102" s="144"/>
      <c r="C102" s="144"/>
      <c r="D102" s="144"/>
      <c r="E102" s="144"/>
      <c r="F102" s="144"/>
      <c r="G102" s="144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07"/>
      <c r="S102" s="105"/>
      <c r="T102" s="105"/>
      <c r="U102" s="105"/>
      <c r="V102" s="105"/>
      <c r="W102" s="105"/>
      <c r="X102" s="105"/>
    </row>
    <row r="103" spans="1:24" s="106" customFormat="1" ht="15">
      <c r="A103" s="125" t="s">
        <v>68</v>
      </c>
      <c r="B103" s="142"/>
      <c r="C103" s="142"/>
      <c r="D103" s="142"/>
      <c r="E103" s="142"/>
      <c r="F103" s="142"/>
      <c r="G103" s="142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04" t="s">
        <v>68</v>
      </c>
      <c r="S103" s="105"/>
      <c r="T103" s="105"/>
      <c r="U103" s="105"/>
      <c r="V103" s="105"/>
      <c r="W103" s="105"/>
      <c r="X103" s="105"/>
    </row>
    <row r="104" spans="1:24" s="106" customFormat="1" ht="15">
      <c r="A104" s="128"/>
      <c r="B104" s="145"/>
      <c r="C104" s="145"/>
      <c r="D104" s="145"/>
      <c r="E104" s="145"/>
      <c r="F104" s="145"/>
      <c r="G104" s="145"/>
      <c r="H104" s="157"/>
      <c r="I104" s="156"/>
      <c r="J104" s="156"/>
      <c r="K104" s="156"/>
      <c r="L104" s="157"/>
      <c r="M104" s="156"/>
      <c r="N104" s="156"/>
      <c r="O104" s="157"/>
      <c r="P104" s="156"/>
      <c r="Q104" s="156"/>
      <c r="R104" s="109"/>
      <c r="S104" s="105"/>
      <c r="T104" s="108"/>
      <c r="U104" s="105"/>
      <c r="V104" s="105"/>
      <c r="W104" s="105"/>
      <c r="X104" s="105"/>
    </row>
    <row r="105" spans="1:24" ht="12.75">
      <c r="A105" s="28"/>
      <c r="B105" s="40"/>
      <c r="C105" s="40"/>
      <c r="D105" s="40"/>
      <c r="E105" s="40"/>
      <c r="F105" s="40"/>
      <c r="G105" s="40"/>
      <c r="H105" s="40"/>
      <c r="K105" s="40"/>
      <c r="L105" s="40"/>
      <c r="O105" s="40"/>
      <c r="R105" s="28"/>
      <c r="S105" s="28"/>
      <c r="T105" s="28"/>
      <c r="U105" s="5"/>
      <c r="V105" s="5"/>
      <c r="W105" s="5"/>
      <c r="X105" s="5"/>
    </row>
    <row r="111" ht="12.75">
      <c r="M111" s="162"/>
    </row>
    <row r="117" ht="12" customHeight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</sheetData>
  <sheetProtection/>
  <printOptions/>
  <pageMargins left="0.7480314960629921" right="0.4724409448818898" top="0.7086614173228347" bottom="0.5511811023622047" header="0.5118110236220472" footer="0.5118110236220472"/>
  <pageSetup fitToHeight="1" fitToWidth="1" orientation="portrait" paperSize="9" scale="55" r:id="rId1"/>
  <rowBreaks count="1" manualBreakCount="1">
    <brk id="70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E81" sqref="E81"/>
    </sheetView>
  </sheetViews>
  <sheetFormatPr defaultColWidth="9.140625" defaultRowHeight="12.75"/>
  <cols>
    <col min="1" max="1" width="17.8515625" style="0" customWidth="1"/>
    <col min="3" max="3" width="5.57421875" style="0" customWidth="1"/>
    <col min="4" max="4" width="20.57421875" style="0" customWidth="1"/>
    <col min="6" max="6" width="5.140625" style="0" customWidth="1"/>
    <col min="7" max="7" width="17.00390625" style="0" customWidth="1"/>
    <col min="9" max="9" width="5.421875" style="0" customWidth="1"/>
    <col min="10" max="10" width="17.00390625" style="0" customWidth="1"/>
    <col min="12" max="12" width="5.421875" style="0" customWidth="1"/>
    <col min="15" max="15" width="5.57421875" style="0" customWidth="1"/>
  </cols>
  <sheetData>
    <row r="1" ht="23.25">
      <c r="A1" s="120" t="s">
        <v>146</v>
      </c>
    </row>
    <row r="2" ht="12.75">
      <c r="A2" t="s">
        <v>307</v>
      </c>
    </row>
    <row r="4" spans="1:8" ht="12.75">
      <c r="A4" s="118" t="s">
        <v>147</v>
      </c>
      <c r="B4" s="133" t="s">
        <v>313</v>
      </c>
      <c r="D4" s="118" t="s">
        <v>151</v>
      </c>
      <c r="E4" s="133" t="s">
        <v>314</v>
      </c>
      <c r="G4" s="118" t="s">
        <v>148</v>
      </c>
      <c r="H4" s="133" t="s">
        <v>315</v>
      </c>
    </row>
    <row r="5" spans="1:8" s="119" customFormat="1" ht="12.75">
      <c r="A5" s="191" t="s">
        <v>30</v>
      </c>
      <c r="B5" s="192">
        <v>21.39</v>
      </c>
      <c r="C5" s="191"/>
      <c r="D5" s="191" t="s">
        <v>80</v>
      </c>
      <c r="E5" s="192">
        <v>23.11</v>
      </c>
      <c r="F5" s="193"/>
      <c r="G5" s="191" t="s">
        <v>85</v>
      </c>
      <c r="H5" s="192">
        <v>23.11</v>
      </c>
    </row>
    <row r="6" spans="1:15" s="119" customFormat="1" ht="12.75">
      <c r="A6" s="191" t="s">
        <v>4</v>
      </c>
      <c r="B6" s="192">
        <v>19.5</v>
      </c>
      <c r="C6" s="191"/>
      <c r="D6" s="191" t="s">
        <v>106</v>
      </c>
      <c r="E6" s="192">
        <v>22.33</v>
      </c>
      <c r="F6" s="193"/>
      <c r="G6" s="191" t="s">
        <v>7</v>
      </c>
      <c r="H6" s="192">
        <v>24.2</v>
      </c>
      <c r="L6" s="132"/>
      <c r="O6" s="132"/>
    </row>
    <row r="7" spans="1:15" s="119" customFormat="1" ht="12.75">
      <c r="A7" s="191" t="s">
        <v>225</v>
      </c>
      <c r="B7" s="192">
        <v>22.02</v>
      </c>
      <c r="C7" s="191"/>
      <c r="D7" s="191" t="s">
        <v>32</v>
      </c>
      <c r="E7" s="192">
        <v>22.1</v>
      </c>
      <c r="F7" s="193"/>
      <c r="G7" s="191" t="s">
        <v>133</v>
      </c>
      <c r="H7" s="192">
        <v>22.54</v>
      </c>
      <c r="O7" s="132"/>
    </row>
    <row r="8" spans="1:15" s="119" customFormat="1" ht="12.75">
      <c r="A8" s="191" t="s">
        <v>104</v>
      </c>
      <c r="B8" s="192">
        <v>21.02</v>
      </c>
      <c r="C8" s="191"/>
      <c r="D8" s="191"/>
      <c r="E8" s="192"/>
      <c r="F8" s="193"/>
      <c r="G8" s="191" t="s">
        <v>84</v>
      </c>
      <c r="H8" s="192">
        <v>21.44</v>
      </c>
      <c r="O8" s="132"/>
    </row>
    <row r="9" spans="1:8" s="119" customFormat="1" ht="12.75">
      <c r="A9" s="191" t="s">
        <v>308</v>
      </c>
      <c r="B9" s="194" t="s">
        <v>313</v>
      </c>
      <c r="C9" s="191"/>
      <c r="D9" s="191"/>
      <c r="E9" s="192"/>
      <c r="F9" s="193"/>
      <c r="G9" s="191" t="s">
        <v>309</v>
      </c>
      <c r="H9" s="192">
        <v>24.59</v>
      </c>
    </row>
    <row r="10" spans="1:8" s="119" customFormat="1" ht="12.75">
      <c r="A10" s="191" t="s">
        <v>102</v>
      </c>
      <c r="B10" s="192">
        <v>20.37</v>
      </c>
      <c r="C10" s="191"/>
      <c r="D10" s="191"/>
      <c r="E10" s="192"/>
      <c r="F10" s="191"/>
      <c r="G10" s="191"/>
      <c r="H10" s="192"/>
    </row>
    <row r="11" spans="2:8" ht="12.75">
      <c r="B11" s="189"/>
      <c r="E11" s="189"/>
      <c r="F11" s="119"/>
      <c r="H11" s="189"/>
    </row>
    <row r="12" spans="1:8" ht="12.75">
      <c r="A12" s="118" t="s">
        <v>156</v>
      </c>
      <c r="B12" s="190" t="s">
        <v>316</v>
      </c>
      <c r="D12" s="118" t="s">
        <v>149</v>
      </c>
      <c r="E12" s="190" t="s">
        <v>317</v>
      </c>
      <c r="G12" s="118" t="s">
        <v>150</v>
      </c>
      <c r="H12" s="190" t="s">
        <v>186</v>
      </c>
    </row>
    <row r="13" spans="1:8" s="119" customFormat="1" ht="12.75">
      <c r="A13" s="191" t="s">
        <v>155</v>
      </c>
      <c r="B13" s="192">
        <v>11.06</v>
      </c>
      <c r="C13" s="191"/>
      <c r="D13" s="191" t="s">
        <v>137</v>
      </c>
      <c r="E13" s="192">
        <v>27.27</v>
      </c>
      <c r="F13" s="193"/>
      <c r="G13" s="191" t="s">
        <v>26</v>
      </c>
      <c r="H13" s="192">
        <v>29.51</v>
      </c>
    </row>
    <row r="14" spans="1:8" s="119" customFormat="1" ht="12.75">
      <c r="A14" s="191" t="s">
        <v>174</v>
      </c>
      <c r="B14" s="192">
        <v>10.3</v>
      </c>
      <c r="C14" s="191"/>
      <c r="D14" s="191" t="s">
        <v>31</v>
      </c>
      <c r="E14" s="192">
        <v>26.58</v>
      </c>
      <c r="F14" s="191"/>
      <c r="G14" s="195" t="s">
        <v>58</v>
      </c>
      <c r="H14" s="192">
        <v>37.58</v>
      </c>
    </row>
    <row r="15" spans="1:8" s="119" customFormat="1" ht="12.75">
      <c r="A15" s="191" t="s">
        <v>122</v>
      </c>
      <c r="B15" s="192">
        <v>9.54</v>
      </c>
      <c r="C15" s="193"/>
      <c r="D15" s="191" t="s">
        <v>64</v>
      </c>
      <c r="E15" s="192">
        <v>34.29</v>
      </c>
      <c r="F15" s="191"/>
      <c r="G15" s="191" t="s">
        <v>304</v>
      </c>
      <c r="H15" s="192">
        <v>38.14</v>
      </c>
    </row>
    <row r="16" spans="1:8" ht="12.75">
      <c r="A16" s="195"/>
      <c r="B16" s="196"/>
      <c r="C16" s="197"/>
      <c r="D16" s="191" t="s">
        <v>72</v>
      </c>
      <c r="E16" s="192">
        <v>23.21</v>
      </c>
      <c r="F16" s="191"/>
      <c r="G16" s="191" t="s">
        <v>6</v>
      </c>
      <c r="H16" s="192">
        <v>27.41</v>
      </c>
    </row>
    <row r="17" spans="2:11" ht="12.75">
      <c r="B17" s="189"/>
      <c r="C17" s="131"/>
      <c r="E17" s="189"/>
      <c r="F17" s="131"/>
      <c r="G17" s="119"/>
      <c r="H17" s="188"/>
      <c r="I17" s="119"/>
      <c r="J17" s="119"/>
      <c r="K17" s="119"/>
    </row>
    <row r="18" spans="1:11" ht="12.75">
      <c r="A18" s="118" t="s">
        <v>152</v>
      </c>
      <c r="B18" s="190" t="s">
        <v>318</v>
      </c>
      <c r="D18" s="118" t="s">
        <v>157</v>
      </c>
      <c r="E18" s="190" t="s">
        <v>319</v>
      </c>
      <c r="G18" s="119"/>
      <c r="H18" s="189"/>
      <c r="I18" s="119"/>
      <c r="J18" s="119"/>
      <c r="K18" s="119"/>
    </row>
    <row r="19" spans="1:8" s="119" customFormat="1" ht="12.75">
      <c r="A19" s="119" t="s">
        <v>302</v>
      </c>
      <c r="B19" s="188">
        <v>27.46</v>
      </c>
      <c r="D19" s="119" t="s">
        <v>79</v>
      </c>
      <c r="E19" s="188">
        <v>11.41</v>
      </c>
      <c r="G19"/>
      <c r="H19" s="188"/>
    </row>
    <row r="20" spans="1:9" s="119" customFormat="1" ht="12.75">
      <c r="A20" s="119" t="s">
        <v>60</v>
      </c>
      <c r="B20" s="188">
        <v>28.07</v>
      </c>
      <c r="D20" s="119" t="s">
        <v>118</v>
      </c>
      <c r="E20" s="188">
        <v>13.13</v>
      </c>
      <c r="G20"/>
      <c r="H20"/>
      <c r="I20" s="132"/>
    </row>
    <row r="21" spans="1:9" s="119" customFormat="1" ht="12.75">
      <c r="A21" s="119" t="s">
        <v>61</v>
      </c>
      <c r="B21" s="188">
        <v>32.25</v>
      </c>
      <c r="C21" s="132"/>
      <c r="D21" s="119" t="s">
        <v>134</v>
      </c>
      <c r="E21" s="188">
        <v>12.43</v>
      </c>
      <c r="I21" s="132"/>
    </row>
    <row r="22" spans="1:5" s="119" customFormat="1" ht="12.75">
      <c r="A22" s="119" t="s">
        <v>126</v>
      </c>
      <c r="B22" s="188">
        <v>31.13</v>
      </c>
      <c r="D22"/>
      <c r="E22"/>
    </row>
    <row r="23" spans="7:9" ht="12.75">
      <c r="G23" s="119"/>
      <c r="H23" s="119"/>
      <c r="I23" s="119"/>
    </row>
  </sheetData>
  <sheetProtection/>
  <printOptions/>
  <pageMargins left="0.75" right="0.75" top="1" bottom="1" header="0.5" footer="0.5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selection activeCell="E81" sqref="E81"/>
    </sheetView>
  </sheetViews>
  <sheetFormatPr defaultColWidth="9.140625" defaultRowHeight="12.75"/>
  <cols>
    <col min="1" max="1" width="6.57421875" style="0" customWidth="1"/>
    <col min="2" max="2" width="17.8515625" style="0" customWidth="1"/>
    <col min="4" max="4" width="5.8515625" style="0" customWidth="1"/>
    <col min="5" max="5" width="6.8515625" style="0" customWidth="1"/>
    <col min="6" max="6" width="19.421875" style="0" customWidth="1"/>
    <col min="8" max="8" width="5.140625" style="0" customWidth="1"/>
    <col min="9" max="9" width="6.57421875" style="0" customWidth="1"/>
    <col min="10" max="10" width="17.8515625" style="0" customWidth="1"/>
    <col min="12" max="12" width="5.421875" style="0" customWidth="1"/>
    <col min="13" max="13" width="6.57421875" style="0" customWidth="1"/>
    <col min="14" max="14" width="17.00390625" style="0" customWidth="1"/>
    <col min="16" max="16" width="5.421875" style="0" customWidth="1"/>
    <col min="19" max="19" width="5.57421875" style="0" customWidth="1"/>
  </cols>
  <sheetData>
    <row r="1" ht="23.25">
      <c r="B1" s="120" t="s">
        <v>331</v>
      </c>
    </row>
    <row r="2" spans="2:6" ht="12.75">
      <c r="B2" t="s">
        <v>332</v>
      </c>
      <c r="F2" t="s">
        <v>333</v>
      </c>
    </row>
    <row r="4" spans="1:11" ht="12.75">
      <c r="A4" s="133"/>
      <c r="B4" s="118" t="s">
        <v>334</v>
      </c>
      <c r="C4" s="173" t="s">
        <v>349</v>
      </c>
      <c r="E4" s="133"/>
      <c r="F4" s="118" t="s">
        <v>336</v>
      </c>
      <c r="G4" s="173" t="s">
        <v>348</v>
      </c>
      <c r="I4" s="133"/>
      <c r="J4" s="172" t="s">
        <v>344</v>
      </c>
      <c r="K4" s="133"/>
    </row>
    <row r="5" spans="1:12" s="119" customFormat="1" ht="12.75">
      <c r="A5" s="119">
        <v>1432</v>
      </c>
      <c r="B5" s="119" t="s">
        <v>209</v>
      </c>
      <c r="C5" s="119">
        <v>21.28</v>
      </c>
      <c r="E5" s="119">
        <v>1107</v>
      </c>
      <c r="F5" s="211" t="s">
        <v>31</v>
      </c>
      <c r="G5" s="134">
        <v>26.1</v>
      </c>
      <c r="H5" s="132"/>
      <c r="I5" s="119">
        <v>1436</v>
      </c>
      <c r="J5" s="211" t="s">
        <v>58</v>
      </c>
      <c r="K5" s="119">
        <v>38.53</v>
      </c>
      <c r="L5" s="132"/>
    </row>
    <row r="6" spans="1:19" s="119" customFormat="1" ht="12.75">
      <c r="A6" s="119">
        <v>2830</v>
      </c>
      <c r="B6" s="211" t="s">
        <v>81</v>
      </c>
      <c r="C6" s="119">
        <v>21.32</v>
      </c>
      <c r="E6" s="119">
        <v>1625</v>
      </c>
      <c r="F6" s="119" t="s">
        <v>309</v>
      </c>
      <c r="G6" s="134">
        <v>24.04</v>
      </c>
      <c r="H6" s="132"/>
      <c r="I6" s="119">
        <v>1431</v>
      </c>
      <c r="J6" s="119" t="s">
        <v>26</v>
      </c>
      <c r="K6" s="119">
        <v>29.41</v>
      </c>
      <c r="P6" s="132"/>
      <c r="S6" s="132"/>
    </row>
    <row r="7" spans="1:19" s="119" customFormat="1" ht="12.75">
      <c r="A7" s="119">
        <v>1623</v>
      </c>
      <c r="B7" s="119" t="s">
        <v>104</v>
      </c>
      <c r="C7" s="119">
        <v>22.24</v>
      </c>
      <c r="E7" s="119">
        <v>1454</v>
      </c>
      <c r="F7" s="119" t="s">
        <v>155</v>
      </c>
      <c r="G7" s="134">
        <v>23.43</v>
      </c>
      <c r="H7" s="132"/>
      <c r="S7" s="132"/>
    </row>
    <row r="8" spans="1:19" s="119" customFormat="1" ht="12.75">
      <c r="A8" s="119">
        <v>1430</v>
      </c>
      <c r="B8" s="119" t="s">
        <v>30</v>
      </c>
      <c r="C8" s="214">
        <v>22.3</v>
      </c>
      <c r="E8" s="119">
        <v>1921</v>
      </c>
      <c r="F8" s="119" t="s">
        <v>265</v>
      </c>
      <c r="G8" s="134">
        <v>27.18</v>
      </c>
      <c r="H8" s="132"/>
      <c r="S8" s="132"/>
    </row>
    <row r="9" spans="1:8" s="119" customFormat="1" ht="12.75">
      <c r="A9" s="119">
        <v>1383</v>
      </c>
      <c r="B9" s="119" t="s">
        <v>328</v>
      </c>
      <c r="C9" s="210">
        <v>21.22</v>
      </c>
      <c r="E9" s="119">
        <v>1443</v>
      </c>
      <c r="F9" s="119" t="s">
        <v>6</v>
      </c>
      <c r="G9" s="134">
        <v>28.27</v>
      </c>
      <c r="H9" s="132"/>
    </row>
    <row r="10" spans="1:7" s="119" customFormat="1" ht="12.75">
      <c r="A10" s="210">
        <v>1429</v>
      </c>
      <c r="B10" s="210" t="s">
        <v>84</v>
      </c>
      <c r="C10" s="210">
        <v>21.16</v>
      </c>
      <c r="G10" s="134"/>
    </row>
    <row r="11" spans="2:15" ht="12.75">
      <c r="B11" s="119"/>
      <c r="C11" s="119"/>
      <c r="D11" s="119"/>
      <c r="E11" s="119"/>
      <c r="F11" s="119"/>
      <c r="G11" s="134"/>
      <c r="H11" s="119"/>
      <c r="I11" s="119"/>
      <c r="J11" s="119"/>
      <c r="M11" s="134"/>
      <c r="N11" s="119"/>
      <c r="O11" s="119"/>
    </row>
    <row r="12" spans="1:15" ht="12.75">
      <c r="A12" s="133"/>
      <c r="B12" s="172" t="s">
        <v>339</v>
      </c>
      <c r="C12" s="173" t="s">
        <v>345</v>
      </c>
      <c r="D12" s="119"/>
      <c r="E12" s="173"/>
      <c r="F12" s="172" t="s">
        <v>340</v>
      </c>
      <c r="G12" s="175" t="s">
        <v>346</v>
      </c>
      <c r="H12" s="119"/>
      <c r="I12" s="119"/>
      <c r="J12" s="119"/>
      <c r="M12" s="134"/>
      <c r="N12" s="119"/>
      <c r="O12" s="119"/>
    </row>
    <row r="13" spans="1:13" s="119" customFormat="1" ht="12.75">
      <c r="A13" s="119">
        <v>1442</v>
      </c>
      <c r="B13" s="119" t="s">
        <v>225</v>
      </c>
      <c r="C13" s="134">
        <v>21.25</v>
      </c>
      <c r="D13" s="132"/>
      <c r="E13" s="119">
        <v>2738</v>
      </c>
      <c r="F13" s="119" t="s">
        <v>335</v>
      </c>
      <c r="G13" s="134">
        <v>14.46</v>
      </c>
      <c r="M13" s="134"/>
    </row>
    <row r="14" spans="1:13" s="119" customFormat="1" ht="12.75">
      <c r="A14" s="119">
        <v>1437</v>
      </c>
      <c r="B14" s="119" t="s">
        <v>101</v>
      </c>
      <c r="C14" s="134">
        <v>21.41</v>
      </c>
      <c r="D14" s="132"/>
      <c r="E14" s="119">
        <v>1445</v>
      </c>
      <c r="F14" s="119" t="s">
        <v>174</v>
      </c>
      <c r="G14" s="134">
        <v>15.17</v>
      </c>
      <c r="M14" s="134"/>
    </row>
    <row r="15" spans="1:13" s="119" customFormat="1" ht="12.75">
      <c r="A15" s="119">
        <v>285</v>
      </c>
      <c r="B15" s="211" t="s">
        <v>4</v>
      </c>
      <c r="C15" s="134">
        <v>20.58</v>
      </c>
      <c r="D15" s="132"/>
      <c r="E15" s="119">
        <v>1924</v>
      </c>
      <c r="F15" s="211" t="s">
        <v>181</v>
      </c>
      <c r="G15" s="134">
        <v>13.52</v>
      </c>
      <c r="H15" s="132"/>
      <c r="M15" s="134"/>
    </row>
    <row r="16" spans="2:15" ht="12.75">
      <c r="B16" s="119"/>
      <c r="C16" s="134"/>
      <c r="D16" s="132"/>
      <c r="E16" s="119"/>
      <c r="F16" s="119"/>
      <c r="G16" s="134"/>
      <c r="H16" s="132"/>
      <c r="I16" s="119"/>
      <c r="J16" s="119"/>
      <c r="M16" s="134"/>
      <c r="N16" s="119"/>
      <c r="O16" s="119"/>
    </row>
    <row r="17" spans="1:15" ht="12.75">
      <c r="A17" s="133"/>
      <c r="B17" s="174" t="s">
        <v>341</v>
      </c>
      <c r="C17" s="175" t="s">
        <v>348</v>
      </c>
      <c r="D17" s="119"/>
      <c r="E17" s="173"/>
      <c r="F17" s="174" t="s">
        <v>342</v>
      </c>
      <c r="G17" s="175" t="s">
        <v>347</v>
      </c>
      <c r="H17" s="119"/>
      <c r="I17" s="119"/>
      <c r="J17" s="119"/>
      <c r="M17" s="134"/>
      <c r="N17" s="119"/>
      <c r="O17" s="119"/>
    </row>
    <row r="18" spans="1:13" s="119" customFormat="1" ht="12.75">
      <c r="A18" s="119">
        <v>1446</v>
      </c>
      <c r="B18" s="211" t="s">
        <v>126</v>
      </c>
      <c r="C18" s="134">
        <v>29.14</v>
      </c>
      <c r="E18" s="119">
        <v>2990</v>
      </c>
      <c r="F18" s="211" t="s">
        <v>79</v>
      </c>
      <c r="G18" s="134">
        <v>17.01</v>
      </c>
      <c r="L18" s="132"/>
      <c r="M18" s="134"/>
    </row>
    <row r="19" spans="1:13" s="119" customFormat="1" ht="12.75">
      <c r="A19" s="210">
        <v>2739</v>
      </c>
      <c r="B19" s="119" t="s">
        <v>337</v>
      </c>
      <c r="C19" s="134">
        <v>27.49</v>
      </c>
      <c r="E19" s="210">
        <v>2989</v>
      </c>
      <c r="F19" s="119" t="s">
        <v>64</v>
      </c>
      <c r="G19" s="134">
        <v>23.04</v>
      </c>
      <c r="L19" s="132"/>
      <c r="M19" s="134"/>
    </row>
    <row r="20" spans="1:12" s="119" customFormat="1" ht="12.75">
      <c r="A20" s="210">
        <v>2014</v>
      </c>
      <c r="B20" s="119" t="s">
        <v>61</v>
      </c>
      <c r="C20" s="134">
        <v>30.31</v>
      </c>
      <c r="D20" s="132"/>
      <c r="E20" s="119">
        <v>1917</v>
      </c>
      <c r="F20" s="210" t="s">
        <v>343</v>
      </c>
      <c r="G20" s="134">
        <v>18.21</v>
      </c>
      <c r="L20" s="132"/>
    </row>
    <row r="21" spans="1:13" s="119" customFormat="1" ht="12.75">
      <c r="A21" s="119">
        <v>2020</v>
      </c>
      <c r="B21" s="119" t="s">
        <v>60</v>
      </c>
      <c r="C21" s="134">
        <v>26.49</v>
      </c>
      <c r="E21" s="134"/>
      <c r="I21" s="134"/>
      <c r="M21" s="134"/>
    </row>
    <row r="22" ht="12.75">
      <c r="B22" s="119"/>
    </row>
    <row r="23" spans="2:7" ht="12.75">
      <c r="B23" s="209" t="s">
        <v>338</v>
      </c>
      <c r="G23" s="171"/>
    </row>
    <row r="24" spans="2:7" ht="12.75">
      <c r="B24" s="119" t="s">
        <v>102</v>
      </c>
      <c r="G24" s="171"/>
    </row>
    <row r="25" spans="2:7" ht="12.75">
      <c r="B25" s="119" t="s">
        <v>72</v>
      </c>
      <c r="G25" s="171"/>
    </row>
    <row r="26" ht="12.75">
      <c r="B26" s="119" t="s">
        <v>133</v>
      </c>
    </row>
    <row r="27" ht="12.75">
      <c r="B27" s="210" t="s">
        <v>70</v>
      </c>
    </row>
    <row r="28" ht="12.75">
      <c r="B28" s="210" t="s">
        <v>103</v>
      </c>
    </row>
    <row r="29" ht="12.75">
      <c r="B29" s="210" t="s">
        <v>80</v>
      </c>
    </row>
    <row r="30" ht="12.75">
      <c r="B30" s="210" t="s">
        <v>106</v>
      </c>
    </row>
    <row r="31" ht="12.75">
      <c r="B31" s="119" t="s">
        <v>304</v>
      </c>
    </row>
    <row r="32" ht="12.75">
      <c r="B32" s="119" t="s">
        <v>109</v>
      </c>
    </row>
    <row r="33" ht="12.75">
      <c r="B33" s="210" t="s">
        <v>302</v>
      </c>
    </row>
    <row r="34" ht="12.75">
      <c r="B34" s="210" t="s">
        <v>32</v>
      </c>
    </row>
    <row r="35" ht="12.75">
      <c r="B35" s="210" t="s">
        <v>7</v>
      </c>
    </row>
    <row r="36" ht="12.75">
      <c r="B36" s="210" t="s">
        <v>85</v>
      </c>
    </row>
    <row r="37" ht="12.75">
      <c r="B37" s="210" t="s">
        <v>137</v>
      </c>
    </row>
    <row r="38" ht="12.75">
      <c r="B38" s="210" t="s">
        <v>127</v>
      </c>
    </row>
  </sheetData>
  <sheetProtection/>
  <printOptions/>
  <pageMargins left="0.75" right="0.75" top="1" bottom="1" header="0.5" footer="0.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B1">
      <selection activeCell="G10" sqref="G10"/>
    </sheetView>
  </sheetViews>
  <sheetFormatPr defaultColWidth="9.140625" defaultRowHeight="12.75"/>
  <cols>
    <col min="1" max="1" width="6.57421875" style="0" hidden="1" customWidth="1"/>
    <col min="2" max="2" width="17.8515625" style="0" customWidth="1"/>
    <col min="4" max="4" width="5.8515625" style="0" customWidth="1"/>
    <col min="5" max="5" width="6.8515625" style="0" hidden="1" customWidth="1"/>
    <col min="6" max="6" width="19.421875" style="0" customWidth="1"/>
    <col min="8" max="8" width="5.140625" style="0" customWidth="1"/>
    <col min="9" max="9" width="6.57421875" style="0" hidden="1" customWidth="1"/>
    <col min="10" max="10" width="17.8515625" style="0" customWidth="1"/>
    <col min="12" max="12" width="5.421875" style="0" customWidth="1"/>
    <col min="13" max="13" width="6.57421875" style="0" customWidth="1"/>
    <col min="14" max="14" width="17.00390625" style="0" customWidth="1"/>
    <col min="16" max="16" width="5.421875" style="0" customWidth="1"/>
    <col min="19" max="19" width="5.57421875" style="0" customWidth="1"/>
  </cols>
  <sheetData>
    <row r="1" ht="23.25">
      <c r="B1" s="120" t="s">
        <v>185</v>
      </c>
    </row>
    <row r="2" ht="12.75">
      <c r="B2" t="s">
        <v>352</v>
      </c>
    </row>
    <row r="4" spans="1:11" ht="12.75">
      <c r="A4" s="133"/>
      <c r="B4" s="118" t="s">
        <v>177</v>
      </c>
      <c r="C4" s="173" t="s">
        <v>349</v>
      </c>
      <c r="E4" s="133"/>
      <c r="F4" s="118" t="s">
        <v>178</v>
      </c>
      <c r="G4" s="173" t="s">
        <v>357</v>
      </c>
      <c r="I4" s="133"/>
      <c r="J4" s="118" t="s">
        <v>179</v>
      </c>
      <c r="K4" s="173" t="s">
        <v>358</v>
      </c>
    </row>
    <row r="5" spans="1:16" s="119" customFormat="1" ht="12.75">
      <c r="A5" s="119">
        <v>1052</v>
      </c>
      <c r="B5" s="210" t="s">
        <v>84</v>
      </c>
      <c r="C5" s="210">
        <v>12.17</v>
      </c>
      <c r="D5" s="210"/>
      <c r="E5" s="210">
        <v>2024</v>
      </c>
      <c r="F5" s="216" t="s">
        <v>29</v>
      </c>
      <c r="G5" s="214">
        <v>14.32</v>
      </c>
      <c r="H5" s="131"/>
      <c r="I5" s="210">
        <v>1066</v>
      </c>
      <c r="J5" s="210" t="s">
        <v>6</v>
      </c>
      <c r="K5" s="210">
        <v>16.43</v>
      </c>
      <c r="L5" s="132"/>
      <c r="N5"/>
      <c r="O5"/>
      <c r="P5"/>
    </row>
    <row r="6" spans="1:19" s="119" customFormat="1" ht="12.75">
      <c r="A6" s="119">
        <v>1061</v>
      </c>
      <c r="B6" s="210" t="s">
        <v>72</v>
      </c>
      <c r="C6" s="210">
        <v>11.55</v>
      </c>
      <c r="D6" s="210"/>
      <c r="E6" s="210">
        <v>1063</v>
      </c>
      <c r="F6" s="210" t="s">
        <v>7</v>
      </c>
      <c r="G6" s="214">
        <v>15.32</v>
      </c>
      <c r="H6" s="131"/>
      <c r="I6" s="210">
        <v>1717</v>
      </c>
      <c r="J6" s="210" t="s">
        <v>137</v>
      </c>
      <c r="K6" s="210">
        <v>17.04</v>
      </c>
      <c r="N6"/>
      <c r="O6"/>
      <c r="P6"/>
      <c r="S6" s="132"/>
    </row>
    <row r="7" spans="1:19" s="119" customFormat="1" ht="12.75">
      <c r="A7" s="119">
        <v>1714</v>
      </c>
      <c r="B7" s="216" t="s">
        <v>81</v>
      </c>
      <c r="C7" s="210">
        <v>12.55</v>
      </c>
      <c r="D7" s="210"/>
      <c r="E7" s="210">
        <v>3314</v>
      </c>
      <c r="F7" s="210" t="s">
        <v>31</v>
      </c>
      <c r="G7" s="214">
        <v>15.4</v>
      </c>
      <c r="H7" s="131"/>
      <c r="I7" s="210">
        <v>1715</v>
      </c>
      <c r="J7" s="210" t="s">
        <v>26</v>
      </c>
      <c r="K7" s="214">
        <v>19.1</v>
      </c>
      <c r="N7"/>
      <c r="O7"/>
      <c r="P7"/>
      <c r="S7" s="132"/>
    </row>
    <row r="8" spans="1:19" s="119" customFormat="1" ht="12.75">
      <c r="A8" s="119">
        <v>1071</v>
      </c>
      <c r="B8" s="210" t="s">
        <v>209</v>
      </c>
      <c r="C8" s="210">
        <v>13.01</v>
      </c>
      <c r="D8" s="210"/>
      <c r="E8" s="210">
        <v>3313</v>
      </c>
      <c r="F8" s="210" t="s">
        <v>265</v>
      </c>
      <c r="G8" s="214">
        <v>14.55</v>
      </c>
      <c r="H8" s="131"/>
      <c r="I8" s="210">
        <v>2352</v>
      </c>
      <c r="J8" s="210" t="s">
        <v>127</v>
      </c>
      <c r="K8" s="210">
        <v>15.08</v>
      </c>
      <c r="N8"/>
      <c r="O8"/>
      <c r="P8"/>
      <c r="S8" s="132"/>
    </row>
    <row r="9" spans="1:16" s="119" customFormat="1" ht="12.75">
      <c r="A9" s="119">
        <v>1067</v>
      </c>
      <c r="B9" s="210" t="s">
        <v>353</v>
      </c>
      <c r="C9" s="210">
        <v>12.53</v>
      </c>
      <c r="D9" s="210"/>
      <c r="E9" s="210">
        <v>1716</v>
      </c>
      <c r="F9" s="210" t="s">
        <v>30</v>
      </c>
      <c r="G9" s="214">
        <v>13.26</v>
      </c>
      <c r="H9" s="131"/>
      <c r="I9" s="210"/>
      <c r="J9" s="210"/>
      <c r="K9" s="217">
        <v>0.04728009259259259</v>
      </c>
      <c r="N9"/>
      <c r="O9"/>
      <c r="P9"/>
    </row>
    <row r="10" spans="1:16" s="119" customFormat="1" ht="12.75">
      <c r="A10" s="119">
        <v>509</v>
      </c>
      <c r="B10" s="210" t="s">
        <v>104</v>
      </c>
      <c r="C10" s="210">
        <v>13.06</v>
      </c>
      <c r="D10" s="210"/>
      <c r="E10" s="210"/>
      <c r="F10" s="210"/>
      <c r="G10" s="217">
        <v>0.05144675925925926</v>
      </c>
      <c r="H10" s="210"/>
      <c r="I10" s="210"/>
      <c r="J10" s="210"/>
      <c r="K10" s="210"/>
      <c r="N10"/>
      <c r="O10"/>
      <c r="P10"/>
    </row>
    <row r="11" spans="2:16" s="119" customFormat="1" ht="12.75">
      <c r="B11" s="210"/>
      <c r="C11" s="217">
        <v>0.05284722222222222</v>
      </c>
      <c r="D11" s="210"/>
      <c r="E11" s="210"/>
      <c r="F11" s="210"/>
      <c r="G11" s="214"/>
      <c r="H11" s="210"/>
      <c r="I11" s="210"/>
      <c r="J11" s="210"/>
      <c r="K11" s="210"/>
      <c r="N11"/>
      <c r="O11"/>
      <c r="P11"/>
    </row>
    <row r="12" spans="2:15" ht="12.75">
      <c r="B12" s="210"/>
      <c r="C12" s="210"/>
      <c r="D12" s="210"/>
      <c r="E12" s="210"/>
      <c r="F12" s="210"/>
      <c r="G12" s="214"/>
      <c r="H12" s="210"/>
      <c r="I12" s="210"/>
      <c r="J12" s="210"/>
      <c r="K12" s="210"/>
      <c r="M12" s="134"/>
      <c r="N12" s="215"/>
      <c r="O12" s="119"/>
    </row>
    <row r="13" spans="1:15" ht="12.75">
      <c r="A13" s="133"/>
      <c r="B13" s="172" t="s">
        <v>182</v>
      </c>
      <c r="C13" s="173" t="s">
        <v>363</v>
      </c>
      <c r="D13" s="210"/>
      <c r="E13" s="173"/>
      <c r="F13" s="172" t="s">
        <v>183</v>
      </c>
      <c r="G13" s="175" t="s">
        <v>364</v>
      </c>
      <c r="H13" s="210"/>
      <c r="I13" s="173"/>
      <c r="J13" s="172" t="s">
        <v>354</v>
      </c>
      <c r="K13" s="173"/>
      <c r="M13" s="134"/>
      <c r="N13" s="215"/>
      <c r="O13" s="119"/>
    </row>
    <row r="14" spans="1:14" s="119" customFormat="1" ht="12.75">
      <c r="A14" s="119">
        <v>3315</v>
      </c>
      <c r="B14" s="210" t="s">
        <v>225</v>
      </c>
      <c r="C14" s="214">
        <v>12.41</v>
      </c>
      <c r="D14" s="131"/>
      <c r="E14" s="210"/>
      <c r="F14" s="216" t="s">
        <v>310</v>
      </c>
      <c r="G14" s="214">
        <v>13.11</v>
      </c>
      <c r="H14" s="210"/>
      <c r="I14" s="210">
        <v>1058</v>
      </c>
      <c r="J14" s="210" t="s">
        <v>304</v>
      </c>
      <c r="K14" s="210">
        <v>23.21</v>
      </c>
      <c r="M14" s="134"/>
      <c r="N14" s="215"/>
    </row>
    <row r="15" spans="1:14" s="119" customFormat="1" ht="12.75">
      <c r="A15" s="119">
        <v>3318</v>
      </c>
      <c r="B15" s="210" t="s">
        <v>4</v>
      </c>
      <c r="C15" s="214">
        <v>12.32</v>
      </c>
      <c r="D15" s="131"/>
      <c r="E15" s="210"/>
      <c r="F15" s="210" t="s">
        <v>355</v>
      </c>
      <c r="G15" s="214">
        <v>14.12</v>
      </c>
      <c r="H15" s="210"/>
      <c r="I15" s="210">
        <v>2351</v>
      </c>
      <c r="K15" s="210"/>
      <c r="M15" s="134"/>
      <c r="N15" s="215"/>
    </row>
    <row r="16" spans="1:14" s="119" customFormat="1" ht="12.75">
      <c r="A16" s="119">
        <v>1719</v>
      </c>
      <c r="B16" s="216" t="s">
        <v>180</v>
      </c>
      <c r="C16" s="214">
        <v>12.47</v>
      </c>
      <c r="D16" s="131"/>
      <c r="E16" s="210"/>
      <c r="F16" s="210" t="s">
        <v>181</v>
      </c>
      <c r="G16" s="214">
        <v>12.36</v>
      </c>
      <c r="H16" s="131"/>
      <c r="I16" s="210">
        <v>1069</v>
      </c>
      <c r="J16" s="210"/>
      <c r="K16" s="210"/>
      <c r="M16" s="134"/>
      <c r="N16" s="215"/>
    </row>
    <row r="17" spans="2:14" s="119" customFormat="1" ht="12.75">
      <c r="B17" s="216"/>
      <c r="C17" s="217">
        <v>0.02638888888888889</v>
      </c>
      <c r="D17" s="131"/>
      <c r="E17" s="210"/>
      <c r="F17" s="210"/>
      <c r="G17" s="217">
        <v>0.027777777777777776</v>
      </c>
      <c r="H17" s="131"/>
      <c r="I17" s="210"/>
      <c r="J17" s="210"/>
      <c r="K17" s="210"/>
      <c r="M17" s="134"/>
      <c r="N17" s="215"/>
    </row>
    <row r="18" spans="2:15" ht="12.75">
      <c r="B18" s="210"/>
      <c r="C18" s="214"/>
      <c r="D18" s="131"/>
      <c r="E18" s="210"/>
      <c r="F18" s="210"/>
      <c r="G18" s="214"/>
      <c r="H18" s="131"/>
      <c r="I18" s="210"/>
      <c r="J18" s="210"/>
      <c r="K18" s="210"/>
      <c r="M18" s="134"/>
      <c r="N18" s="119"/>
      <c r="O18" s="119"/>
    </row>
    <row r="19" spans="1:15" ht="12.75">
      <c r="A19" s="133"/>
      <c r="B19" s="174" t="s">
        <v>184</v>
      </c>
      <c r="C19" s="175" t="s">
        <v>359</v>
      </c>
      <c r="D19" s="210"/>
      <c r="E19" s="173"/>
      <c r="F19" s="174" t="s">
        <v>356</v>
      </c>
      <c r="G19" s="175" t="s">
        <v>361</v>
      </c>
      <c r="H19" s="210"/>
      <c r="I19" s="173"/>
      <c r="J19" s="174" t="s">
        <v>362</v>
      </c>
      <c r="K19" s="175" t="s">
        <v>360</v>
      </c>
      <c r="M19" s="134"/>
      <c r="N19" s="119"/>
      <c r="O19" s="119"/>
    </row>
    <row r="20" spans="1:13" s="119" customFormat="1" ht="12.75">
      <c r="A20" s="119">
        <v>1059</v>
      </c>
      <c r="B20" s="210" t="s">
        <v>109</v>
      </c>
      <c r="C20" s="214">
        <v>14.29</v>
      </c>
      <c r="D20" s="210"/>
      <c r="E20" s="210">
        <v>3485</v>
      </c>
      <c r="F20" s="216" t="s">
        <v>330</v>
      </c>
      <c r="G20" s="214">
        <v>17.16</v>
      </c>
      <c r="H20" s="210"/>
      <c r="I20" s="210">
        <v>1068</v>
      </c>
      <c r="J20" s="210" t="s">
        <v>64</v>
      </c>
      <c r="K20" s="214">
        <v>19.09</v>
      </c>
      <c r="L20" s="132"/>
      <c r="M20" s="134"/>
    </row>
    <row r="21" spans="1:13" s="119" customFormat="1" ht="12.75">
      <c r="A21" s="119">
        <v>1720</v>
      </c>
      <c r="B21" s="210" t="s">
        <v>302</v>
      </c>
      <c r="C21" s="214">
        <v>17.05</v>
      </c>
      <c r="D21" s="210"/>
      <c r="E21" s="210">
        <v>1053</v>
      </c>
      <c r="F21" s="210" t="s">
        <v>126</v>
      </c>
      <c r="G21" s="214">
        <v>17.4</v>
      </c>
      <c r="H21" s="210"/>
      <c r="I21" s="210"/>
      <c r="J21" s="210" t="s">
        <v>61</v>
      </c>
      <c r="K21" s="214">
        <v>18.15</v>
      </c>
      <c r="L21" s="132"/>
      <c r="M21" s="134"/>
    </row>
    <row r="22" spans="1:12" s="119" customFormat="1" ht="12.75">
      <c r="A22" s="119">
        <v>1050</v>
      </c>
      <c r="B22" s="210" t="s">
        <v>79</v>
      </c>
      <c r="C22" s="214">
        <v>15.37</v>
      </c>
      <c r="D22" s="131"/>
      <c r="E22" s="210">
        <v>1721</v>
      </c>
      <c r="F22" s="210" t="s">
        <v>337</v>
      </c>
      <c r="G22" s="214">
        <v>15.5</v>
      </c>
      <c r="H22" s="210"/>
      <c r="I22" s="210">
        <v>1762</v>
      </c>
      <c r="J22" s="210" t="s">
        <v>58</v>
      </c>
      <c r="K22" s="214">
        <v>22.53</v>
      </c>
      <c r="L22" s="132"/>
    </row>
    <row r="23" spans="1:13" s="119" customFormat="1" ht="12.75">
      <c r="A23" s="119">
        <v>1060</v>
      </c>
      <c r="B23" s="210" t="s">
        <v>60</v>
      </c>
      <c r="C23" s="134">
        <v>15.52</v>
      </c>
      <c r="E23" s="134"/>
      <c r="G23" s="171">
        <v>0.03525462962962963</v>
      </c>
      <c r="I23" s="134"/>
      <c r="K23" s="218">
        <v>0.04186342592592593</v>
      </c>
      <c r="M23" s="134"/>
    </row>
    <row r="24" ht="12.75">
      <c r="C24" s="171">
        <v>0.04380787037037037</v>
      </c>
    </row>
    <row r="25" spans="2:7" ht="12.75">
      <c r="B25" s="119"/>
      <c r="G25" s="171"/>
    </row>
    <row r="26" ht="12.75">
      <c r="G26" s="171"/>
    </row>
    <row r="27" ht="12.75">
      <c r="G27" s="171"/>
    </row>
    <row r="28" ht="12.75">
      <c r="G28" s="171"/>
    </row>
    <row r="29" ht="12.75">
      <c r="G29" s="171"/>
    </row>
  </sheetData>
  <sheetProtection/>
  <printOptions/>
  <pageMargins left="0.75" right="0.75" top="1" bottom="1" header="0.5" footer="0.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Vicky</dc:creator>
  <cp:keywords/>
  <dc:description/>
  <cp:lastModifiedBy>CWK</cp:lastModifiedBy>
  <cp:lastPrinted>2015-05-19T04:38:52Z</cp:lastPrinted>
  <dcterms:created xsi:type="dcterms:W3CDTF">2001-06-03T13:48:08Z</dcterms:created>
  <dcterms:modified xsi:type="dcterms:W3CDTF">2015-05-19T04:38:56Z</dcterms:modified>
  <cp:category/>
  <cp:version/>
  <cp:contentType/>
  <cp:contentStatus/>
</cp:coreProperties>
</file>